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T:\WEB_ÚŘEDNÍ DESKA\02_ROZPOČTY LK\SR 2024\"/>
    </mc:Choice>
  </mc:AlternateContent>
  <xr:revisionPtr revIDLastSave="0" documentId="13_ncr:1_{F841938C-9B8F-4848-A9FD-8A6849C7496F}" xr6:coauthVersionLast="47" xr6:coauthVersionMax="47" xr10:uidLastSave="{00000000-0000-0000-0000-000000000000}"/>
  <bookViews>
    <workbookView xWindow="-120" yWindow="-120" windowWidth="24240" windowHeight="13140" tabRatio="947" xr2:uid="{00000000-000D-0000-FFFF-FFFF00000000}"/>
  </bookViews>
  <sheets>
    <sheet name="Titul" sheetId="79" r:id="rId1"/>
    <sheet name="zkratky" sheetId="80" r:id="rId2"/>
    <sheet name="RLK 2024 P" sheetId="81" r:id="rId3"/>
    <sheet name="Příjmy ZU a SU " sheetId="82" r:id="rId4"/>
    <sheet name="Příjmy DU" sheetId="83" r:id="rId5"/>
    <sheet name="RLK 2024 V" sheetId="52" r:id="rId6"/>
    <sheet name="limity výdajů" sheetId="2" r:id="rId7"/>
    <sheet name="Výdaje ZU a SU" sheetId="1" r:id="rId8"/>
    <sheet name="Hejtman" sheetId="55" r:id="rId9"/>
    <sheet name="Rozvoj" sheetId="78" r:id="rId10"/>
    <sheet name="Ekonomika" sheetId="9" r:id="rId11"/>
    <sheet name="OŠMTSV " sheetId="57" r:id="rId12"/>
    <sheet name="OŠMTSV 913 04" sheetId="58" r:id="rId13"/>
    <sheet name="OŠMTS P 04" sheetId="59" r:id="rId14"/>
    <sheet name="Sociální" sheetId="60" r:id="rId15"/>
    <sheet name="Sociální P 05" sheetId="61" r:id="rId16"/>
    <sheet name="Silnič.hospodářství" sheetId="62" r:id="rId17"/>
    <sheet name="Silnič.hospodářství P 06 " sheetId="63" r:id="rId18"/>
    <sheet name="Kultura " sheetId="64" r:id="rId19"/>
    <sheet name="Kultura 913 07" sheetId="65" r:id="rId20"/>
    <sheet name="Kultura P 07" sheetId="66" r:id="rId21"/>
    <sheet name="ŽP" sheetId="67" r:id="rId22"/>
    <sheet name="Životní prostředí P 08" sheetId="68" r:id="rId23"/>
    <sheet name="Zdravotnictví" sheetId="69" r:id="rId24"/>
    <sheet name="Zdrav P 09" sheetId="70" r:id="rId25"/>
    <sheet name="Právní" sheetId="32" r:id="rId26"/>
    <sheet name="Územní plán " sheetId="71" r:id="rId27"/>
    <sheet name="Informatika " sheetId="72" r:id="rId28"/>
    <sheet name="Investice " sheetId="73" r:id="rId29"/>
    <sheet name="Ředitel" sheetId="74" r:id="rId30"/>
    <sheet name="Odd.Sekret.ředitele" sheetId="37" r:id="rId31"/>
    <sheet name="Odd.VZ " sheetId="75" r:id="rId32"/>
    <sheet name="Dopr. obslužnost" sheetId="76" r:id="rId33"/>
    <sheet name="Přísp. obcí na dopr.obsl. P 21" sheetId="77" r:id="rId34"/>
  </sheets>
  <definedNames>
    <definedName name="_xlnm._FilterDatabase" localSheetId="9" hidden="1">Rozvoj!#REF!</definedName>
    <definedName name="_xlnm._FilterDatabase" localSheetId="7" hidden="1">'Výdaje ZU a SU'!$A$6:$J$116</definedName>
    <definedName name="aaa" localSheetId="32">#REF!</definedName>
    <definedName name="aaa" localSheetId="8">#REF!</definedName>
    <definedName name="aaa" localSheetId="27">#REF!</definedName>
    <definedName name="aaa" localSheetId="28">#REF!</definedName>
    <definedName name="aaa" localSheetId="18">#REF!</definedName>
    <definedName name="aaa" localSheetId="19">#REF!</definedName>
    <definedName name="aaa" localSheetId="20">#REF!</definedName>
    <definedName name="aaa" localSheetId="31">#REF!</definedName>
    <definedName name="aaa" localSheetId="13">#REF!</definedName>
    <definedName name="aaa" localSheetId="11">#REF!</definedName>
    <definedName name="aaa" localSheetId="12">#REF!</definedName>
    <definedName name="aaa" localSheetId="4">#REF!</definedName>
    <definedName name="aaa" localSheetId="3">#REF!</definedName>
    <definedName name="aaa" localSheetId="33">#REF!</definedName>
    <definedName name="aaa" localSheetId="2">#REF!</definedName>
    <definedName name="aaa" localSheetId="5">#REF!</definedName>
    <definedName name="aaa" localSheetId="29">#REF!</definedName>
    <definedName name="aaa" localSheetId="16">#REF!</definedName>
    <definedName name="aaa" localSheetId="17">#REF!</definedName>
    <definedName name="aaa" localSheetId="14">#REF!</definedName>
    <definedName name="aaa" localSheetId="15">#REF!</definedName>
    <definedName name="aaa" localSheetId="0">#REF!</definedName>
    <definedName name="aaa" localSheetId="26">#REF!</definedName>
    <definedName name="aaa" localSheetId="24">#REF!</definedName>
    <definedName name="aaa" localSheetId="23">#REF!</definedName>
    <definedName name="aaa" localSheetId="1">#REF!</definedName>
    <definedName name="aaa" localSheetId="22">#REF!</definedName>
    <definedName name="aaa" localSheetId="21">#REF!</definedName>
    <definedName name="aaa">#REF!</definedName>
    <definedName name="Excel_BuiltIn__FilterDatabase_3" localSheetId="32">#REF!</definedName>
    <definedName name="Excel_BuiltIn__FilterDatabase_3" localSheetId="8">#REF!</definedName>
    <definedName name="Excel_BuiltIn__FilterDatabase_3" localSheetId="27">#REF!</definedName>
    <definedName name="Excel_BuiltIn__FilterDatabase_3" localSheetId="28">#REF!</definedName>
    <definedName name="Excel_BuiltIn__FilterDatabase_3" localSheetId="18">#REF!</definedName>
    <definedName name="Excel_BuiltIn__FilterDatabase_3" localSheetId="19">#REF!</definedName>
    <definedName name="Excel_BuiltIn__FilterDatabase_3" localSheetId="20">#REF!</definedName>
    <definedName name="Excel_BuiltIn__FilterDatabase_3" localSheetId="31">#REF!</definedName>
    <definedName name="Excel_BuiltIn__FilterDatabase_3" localSheetId="13">#REF!</definedName>
    <definedName name="Excel_BuiltIn__FilterDatabase_3" localSheetId="11">#REF!</definedName>
    <definedName name="Excel_BuiltIn__FilterDatabase_3" localSheetId="12">#REF!</definedName>
    <definedName name="Excel_BuiltIn__FilterDatabase_3" localSheetId="4">#REF!</definedName>
    <definedName name="Excel_BuiltIn__FilterDatabase_3" localSheetId="3">#REF!</definedName>
    <definedName name="Excel_BuiltIn__FilterDatabase_3" localSheetId="33">#REF!</definedName>
    <definedName name="Excel_BuiltIn__FilterDatabase_3" localSheetId="2">#REF!</definedName>
    <definedName name="Excel_BuiltIn__FilterDatabase_3" localSheetId="5">#REF!</definedName>
    <definedName name="Excel_BuiltIn__FilterDatabase_3" localSheetId="29">#REF!</definedName>
    <definedName name="Excel_BuiltIn__FilterDatabase_3" localSheetId="16">#REF!</definedName>
    <definedName name="Excel_BuiltIn__FilterDatabase_3" localSheetId="17">#REF!</definedName>
    <definedName name="Excel_BuiltIn__FilterDatabase_3" localSheetId="14">#REF!</definedName>
    <definedName name="Excel_BuiltIn__FilterDatabase_3" localSheetId="15">#REF!</definedName>
    <definedName name="Excel_BuiltIn__FilterDatabase_3" localSheetId="0">#REF!</definedName>
    <definedName name="Excel_BuiltIn__FilterDatabase_3" localSheetId="26">#REF!</definedName>
    <definedName name="Excel_BuiltIn__FilterDatabase_3" localSheetId="24">#REF!</definedName>
    <definedName name="Excel_BuiltIn__FilterDatabase_3" localSheetId="23">#REF!</definedName>
    <definedName name="Excel_BuiltIn__FilterDatabase_3" localSheetId="1">#REF!</definedName>
    <definedName name="Excel_BuiltIn__FilterDatabase_3" localSheetId="22">#REF!</definedName>
    <definedName name="Excel_BuiltIn__FilterDatabase_3" localSheetId="21">#REF!</definedName>
    <definedName name="Excel_BuiltIn__FilterDatabase_3">#REF!</definedName>
    <definedName name="g" localSheetId="32">#REF!</definedName>
    <definedName name="g" localSheetId="8">#REF!</definedName>
    <definedName name="g" localSheetId="27">#REF!</definedName>
    <definedName name="g" localSheetId="28">#REF!</definedName>
    <definedName name="g" localSheetId="18">#REF!</definedName>
    <definedName name="g" localSheetId="19">#REF!</definedName>
    <definedName name="g" localSheetId="20">#REF!</definedName>
    <definedName name="g" localSheetId="31">#REF!</definedName>
    <definedName name="g" localSheetId="13">#REF!</definedName>
    <definedName name="g" localSheetId="11">#REF!</definedName>
    <definedName name="g" localSheetId="12">#REF!</definedName>
    <definedName name="g" localSheetId="4">#REF!</definedName>
    <definedName name="g" localSheetId="3">#REF!</definedName>
    <definedName name="g" localSheetId="33">#REF!</definedName>
    <definedName name="g" localSheetId="2">#REF!</definedName>
    <definedName name="g" localSheetId="5">#REF!</definedName>
    <definedName name="g" localSheetId="29">#REF!</definedName>
    <definedName name="g" localSheetId="16">#REF!</definedName>
    <definedName name="g" localSheetId="17">#REF!</definedName>
    <definedName name="g" localSheetId="14">#REF!</definedName>
    <definedName name="g" localSheetId="15">#REF!</definedName>
    <definedName name="g" localSheetId="0">#REF!</definedName>
    <definedName name="g" localSheetId="26">#REF!</definedName>
    <definedName name="g" localSheetId="24">#REF!</definedName>
    <definedName name="g" localSheetId="23">#REF!</definedName>
    <definedName name="g" localSheetId="1">#REF!</definedName>
    <definedName name="g" localSheetId="22">#REF!</definedName>
    <definedName name="g" localSheetId="21">#REF!</definedName>
    <definedName name="g">#REF!</definedName>
    <definedName name="l" localSheetId="32">#REF!</definedName>
    <definedName name="l" localSheetId="8">#REF!</definedName>
    <definedName name="l" localSheetId="27">#REF!</definedName>
    <definedName name="l" localSheetId="28">#REF!</definedName>
    <definedName name="l" localSheetId="18">#REF!</definedName>
    <definedName name="l" localSheetId="19">#REF!</definedName>
    <definedName name="l" localSheetId="20">#REF!</definedName>
    <definedName name="l" localSheetId="31">#REF!</definedName>
    <definedName name="l" localSheetId="13">#REF!</definedName>
    <definedName name="l" localSheetId="11">#REF!</definedName>
    <definedName name="l" localSheetId="12">#REF!</definedName>
    <definedName name="l" localSheetId="4">#REF!</definedName>
    <definedName name="l" localSheetId="3">#REF!</definedName>
    <definedName name="l" localSheetId="33">#REF!</definedName>
    <definedName name="l" localSheetId="2">#REF!</definedName>
    <definedName name="l" localSheetId="5">#REF!</definedName>
    <definedName name="l" localSheetId="29">#REF!</definedName>
    <definedName name="l" localSheetId="16">#REF!</definedName>
    <definedName name="l" localSheetId="17">#REF!</definedName>
    <definedName name="l" localSheetId="14">#REF!</definedName>
    <definedName name="l" localSheetId="15">#REF!</definedName>
    <definedName name="l" localSheetId="0">#REF!</definedName>
    <definedName name="l" localSheetId="26">#REF!</definedName>
    <definedName name="l" localSheetId="24">#REF!</definedName>
    <definedName name="l" localSheetId="23">#REF!</definedName>
    <definedName name="l" localSheetId="1">#REF!</definedName>
    <definedName name="l" localSheetId="22">#REF!</definedName>
    <definedName name="l" localSheetId="21">#REF!</definedName>
    <definedName name="l">#REF!</definedName>
    <definedName name="_xlnm.Print_Titles" localSheetId="32">'Dopr. obslužnost'!$1:$3</definedName>
    <definedName name="_xlnm.Print_Titles" localSheetId="10">Ekonomika!$1:$4</definedName>
    <definedName name="_xlnm.Print_Titles" localSheetId="8">Hejtman!$1:$4</definedName>
    <definedName name="_xlnm.Print_Titles" localSheetId="28">'Investice '!$1:$4</definedName>
    <definedName name="_xlnm.Print_Titles" localSheetId="18">'Kultura '!$1:$4</definedName>
    <definedName name="_xlnm.Print_Titles" localSheetId="19">'Kultura 913 07'!$1:$4</definedName>
    <definedName name="_xlnm.Print_Titles" localSheetId="30">'Odd.Sekret.ředitele'!$1:$3</definedName>
    <definedName name="_xlnm.Print_Titles" localSheetId="31">'Odd.VZ '!$1:$3</definedName>
    <definedName name="_xlnm.Print_Titles" localSheetId="13">'OŠMTS P 04'!$1:$5</definedName>
    <definedName name="_xlnm.Print_Titles" localSheetId="11">'OŠMTSV '!$1:$4</definedName>
    <definedName name="_xlnm.Print_Titles" localSheetId="12">'OŠMTSV 913 04'!$1:$5</definedName>
    <definedName name="_xlnm.Print_Titles" localSheetId="25">Právní!$1:$3</definedName>
    <definedName name="_xlnm.Print_Titles" localSheetId="4">'Příjmy DU'!$1:$3</definedName>
    <definedName name="_xlnm.Print_Titles" localSheetId="33">'Přísp. obcí na dopr.obsl. P 21'!$1:$8</definedName>
    <definedName name="_xlnm.Print_Titles" localSheetId="9">Rozvoj!$1:$4</definedName>
    <definedName name="_xlnm.Print_Titles" localSheetId="29">Ředitel!$1:$4</definedName>
    <definedName name="_xlnm.Print_Titles" localSheetId="16">Silnič.hospodářství!$1:$4</definedName>
    <definedName name="_xlnm.Print_Titles" localSheetId="14">Sociální!$1:$4</definedName>
    <definedName name="_xlnm.Print_Titles" localSheetId="26">'Územní plán '!$1:$3</definedName>
    <definedName name="_xlnm.Print_Titles" localSheetId="7">'Výdaje ZU a SU'!$5:$6</definedName>
    <definedName name="_xlnm.Print_Titles" localSheetId="23">Zdravotnictví!$1:$4</definedName>
    <definedName name="_xlnm.Print_Titles" localSheetId="21">ŽP!$1:$4</definedName>
    <definedName name="o" localSheetId="32">#REF!</definedName>
    <definedName name="o" localSheetId="8">#REF!</definedName>
    <definedName name="o" localSheetId="27">#REF!</definedName>
    <definedName name="o" localSheetId="28">#REF!</definedName>
    <definedName name="o" localSheetId="18">#REF!</definedName>
    <definedName name="o" localSheetId="19">#REF!</definedName>
    <definedName name="o" localSheetId="20">#REF!</definedName>
    <definedName name="o" localSheetId="31">#REF!</definedName>
    <definedName name="o" localSheetId="13">#REF!</definedName>
    <definedName name="o" localSheetId="11">#REF!</definedName>
    <definedName name="o" localSheetId="12">#REF!</definedName>
    <definedName name="o" localSheetId="4">#REF!</definedName>
    <definedName name="o" localSheetId="3">#REF!</definedName>
    <definedName name="o" localSheetId="33">#REF!</definedName>
    <definedName name="o" localSheetId="2">#REF!</definedName>
    <definedName name="o" localSheetId="5">#REF!</definedName>
    <definedName name="o" localSheetId="29">#REF!</definedName>
    <definedName name="o" localSheetId="16">#REF!</definedName>
    <definedName name="o" localSheetId="17">#REF!</definedName>
    <definedName name="o" localSheetId="14">#REF!</definedName>
    <definedName name="o" localSheetId="15">#REF!</definedName>
    <definedName name="o" localSheetId="0">#REF!</definedName>
    <definedName name="o" localSheetId="26">#REF!</definedName>
    <definedName name="o" localSheetId="24">#REF!</definedName>
    <definedName name="o" localSheetId="23">#REF!</definedName>
    <definedName name="o" localSheetId="1">#REF!</definedName>
    <definedName name="o" localSheetId="22">#REF!</definedName>
    <definedName name="o" localSheetId="21">#REF!</definedName>
    <definedName name="o">#REF!</definedName>
    <definedName name="_xlnm.Print_Area" localSheetId="8">Hejtman!$A$1:$G$189</definedName>
    <definedName name="_xlnm.Print_Area" localSheetId="28">'Investice '!$A$1:$G$146</definedName>
    <definedName name="_xlnm.Print_Area" localSheetId="13">'OŠMTS P 04'!$A$1:$H$71</definedName>
    <definedName name="_xlnm.Print_Area" localSheetId="11">'OŠMTSV '!$A$1:$H$245</definedName>
    <definedName name="_xlnm.Print_Area" localSheetId="4">'Příjmy DU'!$A$1:$G$144</definedName>
    <definedName name="_xlnm.Print_Area" localSheetId="3">'Příjmy ZU a SU '!$A$1:$H$53</definedName>
    <definedName name="_xlnm.Print_Area" localSheetId="29">Ředitel!$A$1:$G$208</definedName>
    <definedName name="_xlnm.Print_Area" localSheetId="14">Sociální!$A$1:$H$162</definedName>
    <definedName name="_xlnm.Print_Area" localSheetId="0">Titul!$A$1:$J$42</definedName>
    <definedName name="_xlnm.Print_Area" localSheetId="7">'Výdaje ZU a SU'!$A$1:$H$116</definedName>
    <definedName name="_xlnm.Print_Area" localSheetId="21">ŽP!$A$1:$H$199</definedName>
    <definedName name="p" localSheetId="32">#REF!</definedName>
    <definedName name="p" localSheetId="8">#REF!</definedName>
    <definedName name="p" localSheetId="27">#REF!</definedName>
    <definedName name="p" localSheetId="28">#REF!</definedName>
    <definedName name="p" localSheetId="18">#REF!</definedName>
    <definedName name="p" localSheetId="19">#REF!</definedName>
    <definedName name="p" localSheetId="20">#REF!</definedName>
    <definedName name="p" localSheetId="31">#REF!</definedName>
    <definedName name="p" localSheetId="13">#REF!</definedName>
    <definedName name="p" localSheetId="11">#REF!</definedName>
    <definedName name="p" localSheetId="12">#REF!</definedName>
    <definedName name="p" localSheetId="4">#REF!</definedName>
    <definedName name="p" localSheetId="3">#REF!</definedName>
    <definedName name="p" localSheetId="33">#REF!</definedName>
    <definedName name="p" localSheetId="2">#REF!</definedName>
    <definedName name="p" localSheetId="5">#REF!</definedName>
    <definedName name="p" localSheetId="29">#REF!</definedName>
    <definedName name="p" localSheetId="16">#REF!</definedName>
    <definedName name="p" localSheetId="17">#REF!</definedName>
    <definedName name="p" localSheetId="14">#REF!</definedName>
    <definedName name="p" localSheetId="15">#REF!</definedName>
    <definedName name="p" localSheetId="0">#REF!</definedName>
    <definedName name="p" localSheetId="26">#REF!</definedName>
    <definedName name="p" localSheetId="24">#REF!</definedName>
    <definedName name="p" localSheetId="23">#REF!</definedName>
    <definedName name="p" localSheetId="1">#REF!</definedName>
    <definedName name="p" localSheetId="22">#REF!</definedName>
    <definedName name="p" localSheetId="21">#REF!</definedName>
    <definedName name="p">#REF!</definedName>
    <definedName name="Text11" localSheetId="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57" l="1"/>
  <c r="F181" i="57" s="1"/>
  <c r="G143" i="83"/>
  <c r="A143" i="83"/>
  <c r="G137" i="83"/>
  <c r="A137" i="83"/>
  <c r="G127" i="83"/>
  <c r="A127" i="83"/>
  <c r="G122" i="83"/>
  <c r="A122" i="83"/>
  <c r="G120" i="83"/>
  <c r="A120" i="83"/>
  <c r="G112" i="83"/>
  <c r="A112" i="83"/>
  <c r="G92" i="83"/>
  <c r="A92" i="83"/>
  <c r="G27" i="83"/>
  <c r="A27" i="83"/>
  <c r="G21" i="83"/>
  <c r="A21" i="83"/>
  <c r="G12" i="83"/>
  <c r="A12" i="83"/>
  <c r="G6" i="83"/>
  <c r="A6" i="83"/>
  <c r="E8" i="82"/>
  <c r="F8" i="82"/>
  <c r="G9" i="82"/>
  <c r="G8" i="82" s="1"/>
  <c r="E13" i="82"/>
  <c r="F13" i="82"/>
  <c r="G13" i="82"/>
  <c r="E16" i="82"/>
  <c r="E21" i="82" s="1"/>
  <c r="F16" i="82"/>
  <c r="F21" i="82" s="1"/>
  <c r="G16" i="82"/>
  <c r="G21" i="82" s="1"/>
  <c r="E19" i="82"/>
  <c r="F19" i="82"/>
  <c r="G19" i="82"/>
  <c r="E28" i="82"/>
  <c r="E53" i="82" s="1"/>
  <c r="F28" i="82"/>
  <c r="F53" i="82" s="1"/>
  <c r="G28" i="82"/>
  <c r="G53" i="82" s="1"/>
  <c r="E43" i="82"/>
  <c r="F43" i="82"/>
  <c r="G43" i="82"/>
  <c r="E45" i="82"/>
  <c r="F45" i="82"/>
  <c r="G45" i="82"/>
  <c r="E49" i="82"/>
  <c r="F49" i="82"/>
  <c r="G49" i="82"/>
  <c r="E51" i="82"/>
  <c r="F51" i="82"/>
  <c r="G51" i="82"/>
  <c r="E14" i="9" l="1"/>
  <c r="F54" i="74"/>
  <c r="E54" i="74"/>
  <c r="F56" i="74"/>
  <c r="E56" i="74"/>
  <c r="H106" i="1"/>
  <c r="G94" i="1"/>
  <c r="H94" i="1"/>
  <c r="H83" i="1"/>
  <c r="H53" i="1"/>
  <c r="H31" i="1"/>
  <c r="C35" i="2"/>
  <c r="M12" i="2"/>
  <c r="L11" i="2"/>
  <c r="H11" i="2"/>
  <c r="F11" i="2"/>
  <c r="F169" i="78"/>
  <c r="E169" i="78"/>
  <c r="A169" i="78"/>
  <c r="A168" i="78" s="1"/>
  <c r="F168" i="78"/>
  <c r="E168" i="78"/>
  <c r="F101" i="78"/>
  <c r="E101" i="78"/>
  <c r="A101" i="78"/>
  <c r="F56" i="78"/>
  <c r="E56" i="78"/>
  <c r="E55" i="78" s="1"/>
  <c r="A56" i="78"/>
  <c r="A55" i="78" s="1"/>
  <c r="F55" i="78"/>
  <c r="E11" i="78" s="1"/>
  <c r="F46" i="78"/>
  <c r="E46" i="78"/>
  <c r="A46" i="78"/>
  <c r="F42" i="78"/>
  <c r="E42" i="78"/>
  <c r="A42" i="78"/>
  <c r="A20" i="78" s="1"/>
  <c r="F40" i="78"/>
  <c r="E40" i="78"/>
  <c r="A40" i="78"/>
  <c r="F37" i="78"/>
  <c r="E37" i="78"/>
  <c r="A37" i="78"/>
  <c r="F29" i="78"/>
  <c r="F20" i="78" s="1"/>
  <c r="E10" i="78" s="1"/>
  <c r="E29" i="78"/>
  <c r="E20" i="78" s="1"/>
  <c r="A29" i="78"/>
  <c r="F21" i="78"/>
  <c r="E21" i="78"/>
  <c r="A21" i="78"/>
  <c r="E13" i="78"/>
  <c r="E12" i="78"/>
  <c r="E76" i="60"/>
  <c r="E89" i="57"/>
  <c r="F44" i="9"/>
  <c r="H96" i="1"/>
  <c r="H95" i="1" s="1"/>
  <c r="E9" i="78" l="1"/>
  <c r="F19" i="2"/>
  <c r="H75" i="1"/>
  <c r="H43" i="1"/>
  <c r="H11" i="1"/>
  <c r="H9" i="1"/>
  <c r="B47" i="2"/>
  <c r="K23" i="2"/>
  <c r="F23" i="2"/>
  <c r="B23" i="2"/>
  <c r="C23" i="2"/>
  <c r="G12" i="77"/>
  <c r="G11" i="77" s="1"/>
  <c r="A12" i="77"/>
  <c r="A11" i="77" s="1"/>
  <c r="G9" i="77"/>
  <c r="A9" i="77"/>
  <c r="F76" i="76"/>
  <c r="E76" i="76"/>
  <c r="A76" i="76"/>
  <c r="F60" i="76"/>
  <c r="F59" i="76" s="1"/>
  <c r="E12" i="76" s="1"/>
  <c r="E60" i="76"/>
  <c r="E59" i="76" s="1"/>
  <c r="A60" i="76"/>
  <c r="A59" i="76" s="1"/>
  <c r="F37" i="76"/>
  <c r="F36" i="76" s="1"/>
  <c r="E11" i="76" s="1"/>
  <c r="H26" i="2" s="1"/>
  <c r="E37" i="76"/>
  <c r="E36" i="76" s="1"/>
  <c r="A37" i="76"/>
  <c r="A36" i="76" s="1"/>
  <c r="F25" i="76"/>
  <c r="E25" i="76"/>
  <c r="A25" i="76"/>
  <c r="F22" i="76"/>
  <c r="F21" i="76" s="1"/>
  <c r="E21" i="76"/>
  <c r="A21" i="76"/>
  <c r="A20" i="76" s="1"/>
  <c r="E20" i="76"/>
  <c r="E10" i="76" s="1"/>
  <c r="G45" i="1" s="1"/>
  <c r="E13" i="76"/>
  <c r="L26" i="2" s="1"/>
  <c r="H60" i="1" l="1"/>
  <c r="I26" i="2"/>
  <c r="H62" i="1"/>
  <c r="G62" i="1"/>
  <c r="F20" i="76"/>
  <c r="E9" i="76"/>
  <c r="F26" i="2"/>
  <c r="H45" i="1"/>
  <c r="F18" i="75"/>
  <c r="E10" i="75" s="1"/>
  <c r="E18" i="75"/>
  <c r="A18" i="75"/>
  <c r="E9" i="75" l="1"/>
  <c r="H44" i="1"/>
  <c r="F25" i="2"/>
  <c r="F198" i="74"/>
  <c r="E198" i="74"/>
  <c r="E197" i="74" s="1"/>
  <c r="A198" i="74"/>
  <c r="A197" i="74" s="1"/>
  <c r="F189" i="74"/>
  <c r="F183" i="74" s="1"/>
  <c r="F182" i="74" s="1"/>
  <c r="E189" i="74"/>
  <c r="E188" i="74"/>
  <c r="A183" i="74"/>
  <c r="A182" i="74" s="1"/>
  <c r="F168" i="74"/>
  <c r="E168" i="74"/>
  <c r="A168" i="74"/>
  <c r="F161" i="74"/>
  <c r="E161" i="74"/>
  <c r="A161" i="74"/>
  <c r="F148" i="74"/>
  <c r="E148" i="74"/>
  <c r="A148" i="74"/>
  <c r="F137" i="74"/>
  <c r="E137" i="74"/>
  <c r="A137" i="74"/>
  <c r="F124" i="74"/>
  <c r="E124" i="74"/>
  <c r="A124" i="74"/>
  <c r="F119" i="74"/>
  <c r="E119" i="74"/>
  <c r="A119" i="74"/>
  <c r="F109" i="74"/>
  <c r="F106" i="74" s="1"/>
  <c r="E109" i="74"/>
  <c r="E106" i="74"/>
  <c r="A106" i="74"/>
  <c r="F92" i="74"/>
  <c r="E92" i="74"/>
  <c r="F91" i="74"/>
  <c r="E91" i="74"/>
  <c r="F89" i="74"/>
  <c r="E89" i="74"/>
  <c r="F86" i="74"/>
  <c r="E86" i="74"/>
  <c r="F77" i="74"/>
  <c r="E77" i="74"/>
  <c r="A72" i="74"/>
  <c r="F60" i="74"/>
  <c r="E60" i="74"/>
  <c r="A60" i="74"/>
  <c r="F55" i="74"/>
  <c r="E55" i="74"/>
  <c r="A55" i="74"/>
  <c r="F39" i="74"/>
  <c r="E39" i="74"/>
  <c r="F38" i="74"/>
  <c r="E38" i="74"/>
  <c r="F34" i="74"/>
  <c r="E34" i="74"/>
  <c r="A30" i="74"/>
  <c r="F22" i="74"/>
  <c r="E22" i="74"/>
  <c r="A22" i="74"/>
  <c r="E9" i="74"/>
  <c r="A71" i="74" l="1"/>
  <c r="A54" i="74"/>
  <c r="A53" i="74" s="1"/>
  <c r="F72" i="74"/>
  <c r="E183" i="74"/>
  <c r="E182" i="74" s="1"/>
  <c r="E30" i="74"/>
  <c r="E21" i="74" s="1"/>
  <c r="F71" i="74"/>
  <c r="F53" i="74" s="1"/>
  <c r="F30" i="74"/>
  <c r="F21" i="74" s="1"/>
  <c r="E72" i="74"/>
  <c r="E71" i="74" s="1"/>
  <c r="E53" i="74" s="1"/>
  <c r="A21" i="74"/>
  <c r="F118" i="74"/>
  <c r="A118" i="74"/>
  <c r="A117" i="74" s="1"/>
  <c r="E118" i="74"/>
  <c r="F54" i="73" l="1"/>
  <c r="E12" i="73" s="1"/>
  <c r="E54" i="73"/>
  <c r="A54" i="73"/>
  <c r="F37" i="73"/>
  <c r="F36" i="73" s="1"/>
  <c r="E11" i="73" s="1"/>
  <c r="E37" i="73"/>
  <c r="E36" i="73" s="1"/>
  <c r="A37" i="73"/>
  <c r="A36" i="73" s="1"/>
  <c r="F19" i="73"/>
  <c r="E10" i="73" s="1"/>
  <c r="E19" i="73"/>
  <c r="A19" i="73"/>
  <c r="H91" i="1" l="1"/>
  <c r="L22" i="2"/>
  <c r="H74" i="1"/>
  <c r="K22" i="2"/>
  <c r="E9" i="73"/>
  <c r="H42" i="1"/>
  <c r="F22" i="2"/>
  <c r="F33" i="72"/>
  <c r="F32" i="72" s="1"/>
  <c r="E11" i="72" s="1"/>
  <c r="E33" i="72"/>
  <c r="E32" i="72" s="1"/>
  <c r="A33" i="72"/>
  <c r="A32" i="72" s="1"/>
  <c r="E19" i="72"/>
  <c r="A19" i="72"/>
  <c r="A18" i="72" s="1"/>
  <c r="F18" i="72"/>
  <c r="E10" i="72"/>
  <c r="E9" i="72" l="1"/>
  <c r="K21" i="2"/>
  <c r="H73" i="1"/>
  <c r="H41" i="1"/>
  <c r="F21" i="2"/>
  <c r="F36" i="71"/>
  <c r="F35" i="71" s="1"/>
  <c r="E11" i="71" s="1"/>
  <c r="K20" i="2" s="1"/>
  <c r="E36" i="71"/>
  <c r="E35" i="71" s="1"/>
  <c r="A36" i="71"/>
  <c r="A35" i="71" s="1"/>
  <c r="F27" i="71"/>
  <c r="E27" i="71"/>
  <c r="A27" i="71"/>
  <c r="F25" i="71"/>
  <c r="E25" i="71"/>
  <c r="A25" i="71"/>
  <c r="F23" i="71"/>
  <c r="E23" i="71"/>
  <c r="A23" i="71"/>
  <c r="F21" i="71"/>
  <c r="E21" i="71"/>
  <c r="A21" i="71"/>
  <c r="A18" i="71" s="1"/>
  <c r="F19" i="71"/>
  <c r="F18" i="71" s="1"/>
  <c r="E10" i="71" s="1"/>
  <c r="E19" i="71"/>
  <c r="A19" i="71"/>
  <c r="E9" i="71" l="1"/>
  <c r="H40" i="1"/>
  <c r="F20" i="2"/>
  <c r="E18" i="71"/>
  <c r="F93" i="69"/>
  <c r="F92" i="69" s="1"/>
  <c r="E15" i="69" s="1"/>
  <c r="E93" i="69"/>
  <c r="E92" i="69" s="1"/>
  <c r="A93" i="69"/>
  <c r="A92" i="69" s="1"/>
  <c r="F77" i="69"/>
  <c r="F76" i="69" s="1"/>
  <c r="E14" i="69" s="1"/>
  <c r="E77" i="69"/>
  <c r="A77" i="69"/>
  <c r="A76" i="69" s="1"/>
  <c r="E76" i="69"/>
  <c r="F59" i="69"/>
  <c r="E59" i="69"/>
  <c r="A59" i="69"/>
  <c r="F51" i="69"/>
  <c r="E51" i="69"/>
  <c r="A51" i="69"/>
  <c r="F44" i="69"/>
  <c r="F42" i="69" s="1"/>
  <c r="E12" i="69" s="1"/>
  <c r="E44" i="69"/>
  <c r="A44" i="69"/>
  <c r="A42" i="69" s="1"/>
  <c r="G35" i="69"/>
  <c r="G34" i="69"/>
  <c r="H33" i="69"/>
  <c r="E11" i="69" s="1"/>
  <c r="F33" i="69"/>
  <c r="E33" i="69"/>
  <c r="A33" i="69"/>
  <c r="F24" i="69"/>
  <c r="F23" i="69" s="1"/>
  <c r="E10" i="69" s="1"/>
  <c r="E24" i="69"/>
  <c r="E23" i="69" s="1"/>
  <c r="A24" i="69"/>
  <c r="A23" i="69" s="1"/>
  <c r="E13" i="69"/>
  <c r="E9" i="69" l="1"/>
  <c r="H18" i="1"/>
  <c r="D18" i="2"/>
  <c r="K18" i="2"/>
  <c r="H71" i="1"/>
  <c r="F18" i="2"/>
  <c r="H38" i="1"/>
  <c r="H18" i="2"/>
  <c r="H59" i="1"/>
  <c r="H25" i="1"/>
  <c r="E18" i="2"/>
  <c r="E42" i="69"/>
  <c r="G33" i="69"/>
  <c r="H112" i="1"/>
  <c r="C42" i="2"/>
  <c r="H9" i="68"/>
  <c r="A9" i="68"/>
  <c r="F196" i="67"/>
  <c r="E196" i="67"/>
  <c r="A196" i="67"/>
  <c r="F187" i="67"/>
  <c r="E19" i="67" s="1"/>
  <c r="H102" i="1" s="1"/>
  <c r="E187" i="67"/>
  <c r="A187" i="67"/>
  <c r="F179" i="67"/>
  <c r="E179" i="67"/>
  <c r="A179" i="67"/>
  <c r="F172" i="67"/>
  <c r="E172" i="67"/>
  <c r="A172" i="67"/>
  <c r="F169" i="67"/>
  <c r="E169" i="67"/>
  <c r="A169" i="67"/>
  <c r="F155" i="67"/>
  <c r="E155" i="67"/>
  <c r="E154" i="67" s="1"/>
  <c r="A155" i="67"/>
  <c r="A154" i="67" s="1"/>
  <c r="F154" i="67"/>
  <c r="E16" i="67" s="1"/>
  <c r="F144" i="67"/>
  <c r="F143" i="67" s="1"/>
  <c r="E15" i="67" s="1"/>
  <c r="E144" i="67"/>
  <c r="A144" i="67"/>
  <c r="A143" i="67" s="1"/>
  <c r="E143" i="67"/>
  <c r="F135" i="67"/>
  <c r="E135" i="67"/>
  <c r="F133" i="67"/>
  <c r="E133" i="67"/>
  <c r="A133" i="67"/>
  <c r="F124" i="67"/>
  <c r="E124" i="67"/>
  <c r="A124" i="67"/>
  <c r="F120" i="67"/>
  <c r="E120" i="67"/>
  <c r="A120" i="67"/>
  <c r="F116" i="67"/>
  <c r="E116" i="67"/>
  <c r="A116" i="67"/>
  <c r="F114" i="67"/>
  <c r="E114" i="67"/>
  <c r="A114" i="67"/>
  <c r="F104" i="67"/>
  <c r="E104" i="67"/>
  <c r="E103" i="67" s="1"/>
  <c r="A104" i="67"/>
  <c r="A103" i="67" s="1"/>
  <c r="F103" i="67"/>
  <c r="E13" i="67" s="1"/>
  <c r="F91" i="67"/>
  <c r="E91" i="67"/>
  <c r="A91" i="67"/>
  <c r="F88" i="67"/>
  <c r="E88" i="67"/>
  <c r="A88" i="67"/>
  <c r="F87" i="67"/>
  <c r="F85" i="67" s="1"/>
  <c r="E87" i="67"/>
  <c r="E85" i="67" s="1"/>
  <c r="A85" i="67"/>
  <c r="F82" i="67"/>
  <c r="E82" i="67"/>
  <c r="A82" i="67"/>
  <c r="F69" i="67"/>
  <c r="E69" i="67"/>
  <c r="A69" i="67"/>
  <c r="F63" i="67"/>
  <c r="E63" i="67"/>
  <c r="A63" i="67"/>
  <c r="F54" i="67"/>
  <c r="E54" i="67"/>
  <c r="A54" i="67"/>
  <c r="F49" i="67"/>
  <c r="E49" i="67"/>
  <c r="A49" i="67"/>
  <c r="F43" i="67"/>
  <c r="E43" i="67"/>
  <c r="A43" i="67"/>
  <c r="F40" i="67"/>
  <c r="E40" i="67"/>
  <c r="A40" i="67"/>
  <c r="F37" i="67"/>
  <c r="E37" i="67"/>
  <c r="A37" i="67"/>
  <c r="F35" i="67"/>
  <c r="E35" i="67"/>
  <c r="A35" i="67"/>
  <c r="G27" i="67"/>
  <c r="G26" i="67" s="1"/>
  <c r="H26" i="67"/>
  <c r="E11" i="67" s="1"/>
  <c r="F26" i="67"/>
  <c r="E26" i="67"/>
  <c r="A26" i="67"/>
  <c r="F76" i="60"/>
  <c r="A168" i="67" l="1"/>
  <c r="G17" i="2"/>
  <c r="H50" i="1"/>
  <c r="H111" i="1"/>
  <c r="C41" i="2"/>
  <c r="K17" i="2"/>
  <c r="H70" i="1"/>
  <c r="E17" i="2"/>
  <c r="H24" i="1"/>
  <c r="A34" i="67"/>
  <c r="F168" i="67"/>
  <c r="E18" i="67" s="1"/>
  <c r="H100" i="1" s="1"/>
  <c r="E113" i="67"/>
  <c r="F34" i="67"/>
  <c r="E12" i="67" s="1"/>
  <c r="F113" i="67"/>
  <c r="E14" i="67" s="1"/>
  <c r="E168" i="67"/>
  <c r="A113" i="67"/>
  <c r="F85" i="60"/>
  <c r="E85" i="60"/>
  <c r="E74" i="60"/>
  <c r="E89" i="60"/>
  <c r="E96" i="60"/>
  <c r="E105" i="60"/>
  <c r="E103" i="60"/>
  <c r="A9" i="66"/>
  <c r="E16" i="65"/>
  <c r="E15" i="65"/>
  <c r="E14" i="65"/>
  <c r="E13" i="65"/>
  <c r="E12" i="65"/>
  <c r="E11" i="65"/>
  <c r="E10" i="65"/>
  <c r="J9" i="65"/>
  <c r="I9" i="65"/>
  <c r="H9" i="65"/>
  <c r="G9" i="65"/>
  <c r="F9" i="65"/>
  <c r="A9" i="65"/>
  <c r="F168" i="64"/>
  <c r="F167" i="64" s="1"/>
  <c r="E17" i="64" s="1"/>
  <c r="E168" i="64"/>
  <c r="E167" i="64" s="1"/>
  <c r="A168" i="64"/>
  <c r="A167" i="64" s="1"/>
  <c r="F156" i="64"/>
  <c r="E16" i="64" s="1"/>
  <c r="E156" i="64"/>
  <c r="F148" i="64"/>
  <c r="E148" i="64"/>
  <c r="E147" i="64" s="1"/>
  <c r="A147" i="64"/>
  <c r="E137" i="64"/>
  <c r="F114" i="64"/>
  <c r="E114" i="64"/>
  <c r="A114" i="64"/>
  <c r="F111" i="64"/>
  <c r="E111" i="64"/>
  <c r="A111" i="64"/>
  <c r="F106" i="64"/>
  <c r="E106" i="64"/>
  <c r="A106" i="64"/>
  <c r="F78" i="64"/>
  <c r="F77" i="64" s="1"/>
  <c r="E13" i="64" s="1"/>
  <c r="E78" i="64"/>
  <c r="E77" i="64" s="1"/>
  <c r="A78" i="64"/>
  <c r="A77" i="64" s="1"/>
  <c r="F67" i="64"/>
  <c r="E67" i="64"/>
  <c r="A67" i="64"/>
  <c r="F56" i="64"/>
  <c r="E56" i="64"/>
  <c r="A56" i="64"/>
  <c r="F52" i="64"/>
  <c r="E52" i="64"/>
  <c r="A52" i="64"/>
  <c r="F49" i="64"/>
  <c r="E49" i="64"/>
  <c r="A49" i="64"/>
  <c r="H41" i="64"/>
  <c r="H40" i="64"/>
  <c r="H39" i="64" s="1"/>
  <c r="E11" i="64" s="1"/>
  <c r="F39" i="64"/>
  <c r="E39" i="64"/>
  <c r="A39" i="64"/>
  <c r="F25" i="64"/>
  <c r="E25" i="64"/>
  <c r="E24" i="64" s="1"/>
  <c r="A25" i="64"/>
  <c r="A24" i="64" s="1"/>
  <c r="F24" i="64"/>
  <c r="E10" i="64" s="1"/>
  <c r="E15" i="64"/>
  <c r="C40" i="2" l="1"/>
  <c r="H110" i="1"/>
  <c r="A48" i="64"/>
  <c r="G16" i="2"/>
  <c r="H49" i="1"/>
  <c r="E9" i="67"/>
  <c r="F17" i="2"/>
  <c r="H37" i="1"/>
  <c r="H58" i="1"/>
  <c r="H17" i="2"/>
  <c r="H23" i="1"/>
  <c r="E16" i="2"/>
  <c r="E48" i="64"/>
  <c r="F48" i="64"/>
  <c r="E12" i="64" s="1"/>
  <c r="A105" i="64"/>
  <c r="H88" i="1"/>
  <c r="L16" i="2"/>
  <c r="E105" i="64"/>
  <c r="F105" i="64"/>
  <c r="E14" i="64" s="1"/>
  <c r="D16" i="2"/>
  <c r="H16" i="1"/>
  <c r="F152" i="62"/>
  <c r="F151" i="62" s="1"/>
  <c r="E16" i="62" s="1"/>
  <c r="E152" i="62"/>
  <c r="E151" i="62" s="1"/>
  <c r="A152" i="62"/>
  <c r="A151" i="62" s="1"/>
  <c r="F110" i="62"/>
  <c r="E110" i="62"/>
  <c r="A110" i="62"/>
  <c r="F83" i="62"/>
  <c r="F80" i="62" s="1"/>
  <c r="F79" i="62" s="1"/>
  <c r="E14" i="62" s="1"/>
  <c r="E80" i="62"/>
  <c r="E79" i="62" s="1"/>
  <c r="A80" i="62"/>
  <c r="A79" i="62" s="1"/>
  <c r="F62" i="62"/>
  <c r="F61" i="62" s="1"/>
  <c r="E13" i="62" s="1"/>
  <c r="E62" i="62"/>
  <c r="E61" i="62" s="1"/>
  <c r="A62" i="62"/>
  <c r="A61" i="62" s="1"/>
  <c r="A47" i="62"/>
  <c r="A46" i="62" s="1"/>
  <c r="F46" i="62"/>
  <c r="E12" i="62" s="1"/>
  <c r="E46" i="62"/>
  <c r="H36" i="62"/>
  <c r="E11" i="62" s="1"/>
  <c r="G36" i="62"/>
  <c r="F36" i="62"/>
  <c r="E36" i="62"/>
  <c r="A36" i="62"/>
  <c r="F24" i="62"/>
  <c r="F23" i="62" s="1"/>
  <c r="E10" i="62" s="1"/>
  <c r="E24" i="62"/>
  <c r="E23" i="62" s="1"/>
  <c r="A24" i="62"/>
  <c r="A23" i="62" s="1"/>
  <c r="E15" i="62"/>
  <c r="H16" i="2" l="1"/>
  <c r="H57" i="1"/>
  <c r="E9" i="64"/>
  <c r="H36" i="1"/>
  <c r="F16" i="2"/>
  <c r="D15" i="2"/>
  <c r="H15" i="1"/>
  <c r="H68" i="1"/>
  <c r="K15" i="2"/>
  <c r="H87" i="1"/>
  <c r="L15" i="2"/>
  <c r="H15" i="2"/>
  <c r="H56" i="1"/>
  <c r="H22" i="1"/>
  <c r="E15" i="2"/>
  <c r="F15" i="2"/>
  <c r="H35" i="1"/>
  <c r="C39" i="2"/>
  <c r="H109" i="1"/>
  <c r="E9" i="62"/>
  <c r="H9" i="61" l="1"/>
  <c r="A9" i="61"/>
  <c r="F160" i="60" l="1"/>
  <c r="F159" i="60" s="1"/>
  <c r="E16" i="60" s="1"/>
  <c r="E160" i="60"/>
  <c r="E159" i="60" s="1"/>
  <c r="A160" i="60"/>
  <c r="A159" i="60" s="1"/>
  <c r="F148" i="60"/>
  <c r="E148" i="60"/>
  <c r="A148" i="60"/>
  <c r="F134" i="60"/>
  <c r="F133" i="60" s="1"/>
  <c r="E14" i="60" s="1"/>
  <c r="E134" i="60"/>
  <c r="E133" i="60" s="1"/>
  <c r="A134" i="60"/>
  <c r="A133" i="60" s="1"/>
  <c r="F114" i="60"/>
  <c r="F113" i="60" s="1"/>
  <c r="E13" i="60" s="1"/>
  <c r="E114" i="60"/>
  <c r="A114" i="60"/>
  <c r="E113" i="60"/>
  <c r="A113" i="60"/>
  <c r="A105" i="60"/>
  <c r="F103" i="60"/>
  <c r="A103" i="60"/>
  <c r="F101" i="60"/>
  <c r="E101" i="60"/>
  <c r="A101" i="60"/>
  <c r="F96" i="60"/>
  <c r="A96" i="60"/>
  <c r="F94" i="60"/>
  <c r="E94" i="60"/>
  <c r="A94" i="60"/>
  <c r="F92" i="60"/>
  <c r="E92" i="60"/>
  <c r="A92" i="60"/>
  <c r="F89" i="60"/>
  <c r="A89" i="60"/>
  <c r="A85" i="60"/>
  <c r="A76" i="60"/>
  <c r="F74" i="60"/>
  <c r="A74" i="60"/>
  <c r="G67" i="60"/>
  <c r="G66" i="60"/>
  <c r="H66" i="60" s="1"/>
  <c r="G65" i="60"/>
  <c r="H65" i="60" s="1"/>
  <c r="G64" i="60"/>
  <c r="H64" i="60" s="1"/>
  <c r="G63" i="60"/>
  <c r="H63" i="60" s="1"/>
  <c r="G62" i="60"/>
  <c r="H62" i="60" s="1"/>
  <c r="G61" i="60"/>
  <c r="H61" i="60" s="1"/>
  <c r="G60" i="60"/>
  <c r="H60" i="60" s="1"/>
  <c r="G59" i="60"/>
  <c r="H59" i="60" s="1"/>
  <c r="G58" i="60"/>
  <c r="H58" i="60" s="1"/>
  <c r="G57" i="60"/>
  <c r="H57" i="60" s="1"/>
  <c r="G56" i="60"/>
  <c r="H56" i="60" s="1"/>
  <c r="G55" i="60"/>
  <c r="H55" i="60" s="1"/>
  <c r="G54" i="60"/>
  <c r="H54" i="60" s="1"/>
  <c r="G53" i="60"/>
  <c r="H53" i="60" s="1"/>
  <c r="G52" i="60"/>
  <c r="H52" i="60" s="1"/>
  <c r="G51" i="60"/>
  <c r="G50" i="60"/>
  <c r="H50" i="60" s="1"/>
  <c r="F49" i="60"/>
  <c r="E49" i="60"/>
  <c r="A49" i="60"/>
  <c r="F24" i="60"/>
  <c r="F23" i="60" s="1"/>
  <c r="E10" i="60" s="1"/>
  <c r="E24" i="60"/>
  <c r="E23" i="60" s="1"/>
  <c r="A24" i="60"/>
  <c r="A23" i="60" s="1"/>
  <c r="E15" i="60"/>
  <c r="E73" i="60" l="1"/>
  <c r="H14" i="2"/>
  <c r="H55" i="1"/>
  <c r="F73" i="60"/>
  <c r="E12" i="60" s="1"/>
  <c r="D14" i="2"/>
  <c r="H14" i="1"/>
  <c r="L14" i="2"/>
  <c r="H86" i="1"/>
  <c r="H67" i="1"/>
  <c r="K14" i="2"/>
  <c r="G49" i="60"/>
  <c r="A73" i="60"/>
  <c r="C38" i="2"/>
  <c r="H108" i="1"/>
  <c r="H51" i="60"/>
  <c r="H49" i="60" s="1"/>
  <c r="E11" i="60" s="1"/>
  <c r="H36" i="59"/>
  <c r="H9" i="59"/>
  <c r="A9" i="59"/>
  <c r="J9" i="58"/>
  <c r="I9" i="58"/>
  <c r="H9" i="58"/>
  <c r="G9" i="58"/>
  <c r="F9" i="58"/>
  <c r="E9" i="58"/>
  <c r="A9" i="58"/>
  <c r="F239" i="57"/>
  <c r="E239" i="57"/>
  <c r="A239" i="57"/>
  <c r="F234" i="57"/>
  <c r="E234" i="57"/>
  <c r="A234" i="57"/>
  <c r="F218" i="57"/>
  <c r="E16" i="57" s="1"/>
  <c r="E218" i="57"/>
  <c r="A218" i="57"/>
  <c r="E15" i="57"/>
  <c r="E182" i="57"/>
  <c r="E181" i="57" s="1"/>
  <c r="A182" i="57"/>
  <c r="A181" i="57" s="1"/>
  <c r="F173" i="57"/>
  <c r="E173" i="57"/>
  <c r="A173" i="57"/>
  <c r="F156" i="57"/>
  <c r="E156" i="57"/>
  <c r="A156" i="57"/>
  <c r="F148" i="57"/>
  <c r="E148" i="57"/>
  <c r="A148" i="57"/>
  <c r="F116" i="57"/>
  <c r="E116" i="57"/>
  <c r="A116" i="57"/>
  <c r="F89" i="57"/>
  <c r="E13" i="57" s="1"/>
  <c r="A89" i="57"/>
  <c r="F80" i="57"/>
  <c r="E80" i="57"/>
  <c r="A80" i="57"/>
  <c r="F59" i="57"/>
  <c r="E59" i="57"/>
  <c r="A59" i="57"/>
  <c r="F50" i="57"/>
  <c r="E50" i="57"/>
  <c r="A50" i="57"/>
  <c r="H42" i="57"/>
  <c r="H41" i="57"/>
  <c r="G40" i="57"/>
  <c r="F40" i="57"/>
  <c r="E40" i="57"/>
  <c r="A40" i="57"/>
  <c r="F24" i="57"/>
  <c r="F23" i="57" s="1"/>
  <c r="E10" i="57" s="1"/>
  <c r="E24" i="57"/>
  <c r="E23" i="57" s="1"/>
  <c r="A24" i="57"/>
  <c r="A23" i="57" s="1"/>
  <c r="H40" i="57" l="1"/>
  <c r="E11" i="57" s="1"/>
  <c r="E13" i="2" s="1"/>
  <c r="A233" i="57"/>
  <c r="E233" i="57"/>
  <c r="E49" i="57"/>
  <c r="A49" i="57"/>
  <c r="F49" i="57"/>
  <c r="E12" i="57" s="1"/>
  <c r="H33" i="1" s="1"/>
  <c r="A147" i="57"/>
  <c r="A115" i="57" s="1"/>
  <c r="K13" i="2"/>
  <c r="H66" i="1"/>
  <c r="F147" i="57"/>
  <c r="F115" i="57" s="1"/>
  <c r="E14" i="57" s="1"/>
  <c r="E147" i="57"/>
  <c r="E115" i="57" s="1"/>
  <c r="D13" i="2"/>
  <c r="H13" i="1"/>
  <c r="L13" i="2"/>
  <c r="H85" i="1"/>
  <c r="F233" i="57"/>
  <c r="E17" i="57" s="1"/>
  <c r="H48" i="1"/>
  <c r="G13" i="2"/>
  <c r="F14" i="2"/>
  <c r="H34" i="1"/>
  <c r="E14" i="2"/>
  <c r="H21" i="1"/>
  <c r="E9" i="60"/>
  <c r="H20" i="1" l="1"/>
  <c r="F13" i="2"/>
  <c r="E9" i="57"/>
  <c r="H13" i="2"/>
  <c r="H54" i="1"/>
  <c r="C37" i="2"/>
  <c r="H107" i="1"/>
  <c r="E186" i="55"/>
  <c r="A186" i="55"/>
  <c r="F175" i="55"/>
  <c r="F174" i="55" s="1"/>
  <c r="E17" i="55" s="1"/>
  <c r="E175" i="55"/>
  <c r="E174" i="55" s="1"/>
  <c r="A175" i="55"/>
  <c r="A174" i="55" s="1"/>
  <c r="F166" i="55"/>
  <c r="E166" i="55"/>
  <c r="A166" i="55"/>
  <c r="E158" i="55"/>
  <c r="A158" i="55"/>
  <c r="F122" i="55"/>
  <c r="F121" i="55" s="1"/>
  <c r="E13" i="55" s="1"/>
  <c r="E122" i="55"/>
  <c r="E121" i="55" s="1"/>
  <c r="A122" i="55"/>
  <c r="A121" i="55" s="1"/>
  <c r="F112" i="55"/>
  <c r="F111" i="55" s="1"/>
  <c r="E12" i="55" s="1"/>
  <c r="E112" i="55"/>
  <c r="E111" i="55" s="1"/>
  <c r="A112" i="55"/>
  <c r="A111" i="55" s="1"/>
  <c r="F61" i="55"/>
  <c r="E61" i="55"/>
  <c r="A61" i="55"/>
  <c r="F55" i="55"/>
  <c r="F49" i="55" s="1"/>
  <c r="E55" i="55"/>
  <c r="E49" i="55" s="1"/>
  <c r="A49" i="55"/>
  <c r="F30" i="55"/>
  <c r="E30" i="55"/>
  <c r="A30" i="55"/>
  <c r="E29" i="55"/>
  <c r="E25" i="55" s="1"/>
  <c r="E24" i="55" s="1"/>
  <c r="F25" i="55"/>
  <c r="F24" i="55" s="1"/>
  <c r="E10" i="55" s="1"/>
  <c r="A25" i="55"/>
  <c r="E16" i="55"/>
  <c r="E15" i="55"/>
  <c r="L10" i="2" s="1"/>
  <c r="E14" i="55"/>
  <c r="A24" i="55" l="1"/>
  <c r="F48" i="55"/>
  <c r="E11" i="55" s="1"/>
  <c r="E9" i="55" s="1"/>
  <c r="H52" i="1"/>
  <c r="H10" i="2"/>
  <c r="C34" i="2"/>
  <c r="H105" i="1"/>
  <c r="F10" i="2"/>
  <c r="H98" i="1"/>
  <c r="H97" i="1" s="1"/>
  <c r="E34" i="2"/>
  <c r="G10" i="2"/>
  <c r="H47" i="1"/>
  <c r="B10" i="2"/>
  <c r="H8" i="1"/>
  <c r="A48" i="55"/>
  <c r="E48" i="55"/>
  <c r="H30" i="1" l="1"/>
  <c r="F63" i="1"/>
  <c r="H61" i="1"/>
  <c r="F61" i="1"/>
  <c r="G61" i="1"/>
  <c r="F19" i="1"/>
  <c r="I27" i="2"/>
  <c r="F84" i="1" l="1"/>
  <c r="A51" i="9"/>
  <c r="F81" i="1" l="1"/>
  <c r="F21" i="9" l="1"/>
  <c r="F20" i="9" s="1"/>
  <c r="E10" i="9" s="1"/>
  <c r="E21" i="9"/>
  <c r="E20" i="9" s="1"/>
  <c r="G28" i="1" s="1"/>
  <c r="A21" i="9"/>
  <c r="A20" i="9" s="1"/>
  <c r="H28" i="1" l="1"/>
  <c r="H50" i="2" l="1"/>
  <c r="H49" i="2"/>
  <c r="H48" i="2"/>
  <c r="H47" i="2"/>
  <c r="H46" i="2"/>
  <c r="H45" i="2"/>
  <c r="H44" i="2"/>
  <c r="H43" i="2"/>
  <c r="H36" i="2"/>
  <c r="H35" i="2"/>
  <c r="G51" i="2"/>
  <c r="H113" i="1"/>
  <c r="G113" i="1"/>
  <c r="F113" i="1"/>
  <c r="H79" i="1"/>
  <c r="H78" i="1"/>
  <c r="H77" i="1"/>
  <c r="F29" i="1"/>
  <c r="F46" i="1"/>
  <c r="E51" i="9" l="1"/>
  <c r="F59" i="9" l="1"/>
  <c r="F58" i="9" s="1"/>
  <c r="E59" i="9"/>
  <c r="E58" i="9" s="1"/>
  <c r="A59" i="9"/>
  <c r="A58" i="9" s="1"/>
  <c r="F94" i="1" s="1"/>
  <c r="F41" i="9"/>
  <c r="F19" i="37" l="1"/>
  <c r="H26" i="1" s="1"/>
  <c r="N26" i="2" l="1"/>
  <c r="I50" i="2" s="1"/>
  <c r="H34" i="2" l="1"/>
  <c r="H46" i="1" l="1"/>
  <c r="A41" i="9"/>
  <c r="F80" i="1" s="1"/>
  <c r="G46" i="1" l="1"/>
  <c r="G27" i="2"/>
  <c r="H7" i="1" l="1"/>
  <c r="H10" i="1"/>
  <c r="H12" i="1"/>
  <c r="H63" i="1"/>
  <c r="H99" i="1"/>
  <c r="H101" i="1"/>
  <c r="G77" i="1"/>
  <c r="H42" i="2" l="1"/>
  <c r="E51" i="2" l="1"/>
  <c r="F51" i="2"/>
  <c r="H41" i="2"/>
  <c r="N16" i="2" l="1"/>
  <c r="H40" i="2"/>
  <c r="I40" i="2" l="1"/>
  <c r="H39" i="2" l="1"/>
  <c r="H38" i="2" l="1"/>
  <c r="E19" i="37" l="1"/>
  <c r="A19" i="37"/>
  <c r="E10" i="37"/>
  <c r="F17" i="32"/>
  <c r="E17" i="32"/>
  <c r="A17" i="32"/>
  <c r="H19" i="1" l="1"/>
  <c r="H39" i="1"/>
  <c r="E10" i="32"/>
  <c r="C27" i="2"/>
  <c r="E9" i="37"/>
  <c r="D27" i="2"/>
  <c r="K27" i="2"/>
  <c r="E12" i="9"/>
  <c r="E41" i="9"/>
  <c r="G80" i="1" s="1"/>
  <c r="J12" i="2" l="1"/>
  <c r="H80" i="1"/>
  <c r="J27" i="2"/>
  <c r="G39" i="1"/>
  <c r="E9" i="32"/>
  <c r="B51" i="2"/>
  <c r="E27" i="2"/>
  <c r="A29" i="9"/>
  <c r="A28" i="9" s="1"/>
  <c r="D51" i="2"/>
  <c r="F51" i="9"/>
  <c r="F29" i="9"/>
  <c r="F28" i="9" s="1"/>
  <c r="E29" i="9"/>
  <c r="E28" i="9" s="1"/>
  <c r="H76" i="1" l="1"/>
  <c r="H103" i="1"/>
  <c r="E11" i="9"/>
  <c r="H93" i="1"/>
  <c r="E13" i="9"/>
  <c r="L12" i="2" s="1"/>
  <c r="H84" i="1"/>
  <c r="H81" i="1" s="1"/>
  <c r="G32" i="1" l="1"/>
  <c r="H32" i="1"/>
  <c r="F12" i="2"/>
  <c r="H37" i="2"/>
  <c r="G81" i="1"/>
  <c r="L27" i="2"/>
  <c r="C51" i="2"/>
  <c r="H51" i="2" s="1"/>
  <c r="E9" i="9" l="1"/>
  <c r="M27" i="2"/>
  <c r="H51" i="1"/>
  <c r="G51" i="1" l="1"/>
  <c r="H27" i="2"/>
  <c r="B27" i="2"/>
  <c r="H29" i="1"/>
  <c r="H115" i="1" s="1"/>
  <c r="F27" i="2" l="1"/>
  <c r="G29" i="1"/>
  <c r="N25" i="2"/>
  <c r="I49" i="2" s="1"/>
  <c r="N24" i="2"/>
  <c r="I48" i="2" s="1"/>
  <c r="N23" i="2"/>
  <c r="I47" i="2" s="1"/>
  <c r="N22" i="2"/>
  <c r="I46" i="2" s="1"/>
  <c r="N21" i="2"/>
  <c r="I45" i="2" s="1"/>
  <c r="N20" i="2"/>
  <c r="I44" i="2" s="1"/>
  <c r="N19" i="2"/>
  <c r="I43" i="2" s="1"/>
  <c r="N18" i="2"/>
  <c r="I42" i="2" s="1"/>
  <c r="N17" i="2"/>
  <c r="I41" i="2" s="1"/>
  <c r="N15" i="2"/>
  <c r="I39" i="2" s="1"/>
  <c r="N14" i="2"/>
  <c r="I38" i="2" s="1"/>
  <c r="N13" i="2"/>
  <c r="I37" i="2" s="1"/>
  <c r="N12" i="2"/>
  <c r="I36" i="2" s="1"/>
  <c r="N11" i="2"/>
  <c r="I35" i="2" s="1"/>
  <c r="N10" i="2"/>
  <c r="G101" i="1"/>
  <c r="F101" i="1"/>
  <c r="G99" i="1"/>
  <c r="F99" i="1"/>
  <c r="F97" i="1"/>
  <c r="F95" i="1"/>
  <c r="G93" i="1"/>
  <c r="F10" i="1"/>
  <c r="H120" i="1" l="1"/>
  <c r="N27" i="2"/>
  <c r="G12" i="1"/>
  <c r="I34" i="2"/>
  <c r="F7" i="1"/>
  <c r="G7" i="1"/>
  <c r="F76" i="1"/>
  <c r="F51" i="1"/>
  <c r="F12" i="1"/>
  <c r="G103" i="1"/>
  <c r="G19" i="1"/>
  <c r="G97" i="1"/>
  <c r="G10" i="1"/>
  <c r="G76" i="1"/>
  <c r="F93" i="1"/>
  <c r="G95" i="1"/>
  <c r="F103" i="1"/>
  <c r="G63" i="1"/>
  <c r="G115" i="1" l="1"/>
  <c r="F115" i="1"/>
  <c r="F120" i="1" s="1"/>
  <c r="I51" i="2"/>
  <c r="G120" i="1" l="1"/>
</calcChain>
</file>

<file path=xl/sharedStrings.xml><?xml version="1.0" encoding="utf-8"?>
<sst xmlns="http://schemas.openxmlformats.org/spreadsheetml/2006/main" count="6807" uniqueCount="2689">
  <si>
    <t>v tis. Kč</t>
  </si>
  <si>
    <t>ZU</t>
  </si>
  <si>
    <t>SU</t>
  </si>
  <si>
    <t>číslo kap. rozpočtu</t>
  </si>
  <si>
    <t>ORJ</t>
  </si>
  <si>
    <t>Název kapitoly rozpočtu / odboru</t>
  </si>
  <si>
    <t>x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</si>
  <si>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</si>
  <si>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</si>
  <si>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</si>
  <si>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</si>
  <si>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</si>
  <si>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</si>
  <si>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</si>
  <si>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</si>
  <si>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</si>
  <si>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</si>
  <si>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</si>
  <si>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</si>
  <si>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</si>
  <si>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</si>
  <si>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</si>
  <si>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</si>
  <si>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</si>
  <si>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</si>
  <si>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</si>
  <si>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</si>
  <si>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</si>
  <si>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</si>
  <si>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</si>
  <si>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</si>
  <si>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</si>
  <si>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</si>
  <si>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</si>
  <si>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</si>
  <si>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</si>
  <si>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</si>
  <si>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</si>
  <si>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</si>
  <si>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</si>
  <si>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</si>
  <si>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</si>
  <si>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</si>
  <si>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20</t>
  </si>
  <si>
    <t>oddělení veřejných zakázek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</si>
  <si>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</si>
  <si>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</si>
  <si>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</si>
  <si>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</si>
  <si>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</si>
  <si>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</si>
  <si>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</si>
  <si>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 xml:space="preserve"> 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</si>
  <si>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</si>
  <si>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</si>
  <si>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</si>
  <si>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</si>
  <si>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</si>
  <si>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</si>
  <si>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</si>
  <si>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</si>
  <si>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</si>
  <si>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</si>
  <si>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</si>
  <si>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</si>
  <si>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</si>
  <si>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 xml:space="preserve">r e k a p i t u l a c e </t>
  </si>
  <si>
    <t>tis.Kč</t>
  </si>
  <si>
    <t>resorty</t>
  </si>
  <si>
    <t>zastupitelstvo</t>
  </si>
  <si>
    <t>krajský úřad</t>
  </si>
  <si>
    <t>účelové příspěvky PO</t>
  </si>
  <si>
    <t>příspěvkové organizace</t>
  </si>
  <si>
    <t>působnosti</t>
  </si>
  <si>
    <t>transfery</t>
  </si>
  <si>
    <t>pokladní správa</t>
  </si>
  <si>
    <t>kapitálové výdaje</t>
  </si>
  <si>
    <t>spolufinanco- vání EU</t>
  </si>
  <si>
    <t>úvěry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</si>
  <si>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</si>
  <si>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</si>
  <si>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</si>
  <si>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</si>
  <si>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</si>
  <si>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</si>
  <si>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</si>
  <si>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</si>
  <si>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</si>
  <si>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</si>
  <si>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</si>
  <si>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</si>
  <si>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</si>
  <si>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</si>
  <si>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</si>
  <si>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</si>
  <si>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 xml:space="preserve">resorty </t>
  </si>
  <si>
    <t>sociální fond</t>
  </si>
  <si>
    <t>dotační fond</t>
  </si>
  <si>
    <t>krizový fond</t>
  </si>
  <si>
    <t>fond ochr. vod</t>
  </si>
  <si>
    <t>lesnický fond</t>
  </si>
  <si>
    <t>peněžní fondy</t>
  </si>
  <si>
    <t>celkem</t>
  </si>
  <si>
    <t>sociální věci</t>
  </si>
  <si>
    <t>ORJ 01 - odbor kancelář hejtmana</t>
  </si>
  <si>
    <t>tis. Kč</t>
  </si>
  <si>
    <t>Sdružení hasičů ČMS - neinvestiční dotace</t>
  </si>
  <si>
    <t>Dotace jednotkám požární ochrany obcí (SDH) k programu Ministerstva vnitra</t>
  </si>
  <si>
    <t>Spolupráce s TUL (odborné projekty)</t>
  </si>
  <si>
    <t>Slavnosti řeky Nisy</t>
  </si>
  <si>
    <t>Projekt Paměť národa / Post Bellum, o.p.s.</t>
  </si>
  <si>
    <t>Intervence v oblasti šikany a agrese na školách a institucích sdružující děti v LK</t>
  </si>
  <si>
    <t>ORJ 02 - odbor regionálního rozvoje a evropských projektů</t>
  </si>
  <si>
    <t>Strategie rozvoje Libereckého kraje 21+</t>
  </si>
  <si>
    <t>Vesnice roku</t>
  </si>
  <si>
    <t>Chytrý region</t>
  </si>
  <si>
    <t>Má vlast cestami proměn</t>
  </si>
  <si>
    <t>Žena regionu</t>
  </si>
  <si>
    <t>Podnikatelský inkubátor LK</t>
  </si>
  <si>
    <t>MAS LAG Podralsko</t>
  </si>
  <si>
    <t>MAS Brána do Českého ráje</t>
  </si>
  <si>
    <t>MAS Achát</t>
  </si>
  <si>
    <t>MAS Český sever</t>
  </si>
  <si>
    <t>MAS Frýdlantsko</t>
  </si>
  <si>
    <t>MAS Podještědí</t>
  </si>
  <si>
    <t>MAS Rozvoj Tanvaldska</t>
  </si>
  <si>
    <t>Vesnice roku-kronika</t>
  </si>
  <si>
    <t>Vesnice roku-knihovna</t>
  </si>
  <si>
    <t>Implementace ISRR Krkonoše</t>
  </si>
  <si>
    <t>Podpora ojedinělých projektů zaměřených na řešení naléhavých potřeb v oblasti rozvoje kraje</t>
  </si>
  <si>
    <t>ORJ 04 - odbor školství, mládeže, tělovýchovy a sportu</t>
  </si>
  <si>
    <t>Stipendijní program pro žáky odborných škol</t>
  </si>
  <si>
    <t>Podpora aktivit příspěvkových organizací</t>
  </si>
  <si>
    <t>Systémová podpora vzdělávání žáků ve speciálních ZŠ</t>
  </si>
  <si>
    <t>ostatní akce</t>
  </si>
  <si>
    <t>Podpora investičních projektů v resortu</t>
  </si>
  <si>
    <t>ORJ 05 - odbor sociálních věcí</t>
  </si>
  <si>
    <t>SPO - spolufinancování osob pověřených k výkonu SPOD</t>
  </si>
  <si>
    <t>Rodinná politika</t>
  </si>
  <si>
    <t>Euroklíč</t>
  </si>
  <si>
    <t>Kapitola</t>
  </si>
  <si>
    <t>název kapitoly</t>
  </si>
  <si>
    <t xml:space="preserve">výdajový limit resortu </t>
  </si>
  <si>
    <t>910</t>
  </si>
  <si>
    <t>zastupitelstvo - limit výdajů</t>
  </si>
  <si>
    <t>914</t>
  </si>
  <si>
    <t>působnosti - limit výdajů</t>
  </si>
  <si>
    <t>917</t>
  </si>
  <si>
    <t>transfery - limit výdajů</t>
  </si>
  <si>
    <t>920</t>
  </si>
  <si>
    <t>931</t>
  </si>
  <si>
    <t>926</t>
  </si>
  <si>
    <t>910 01 - Zastupitelstvo / odbor kancelář hejtmana</t>
  </si>
  <si>
    <t xml:space="preserve">uk. </t>
  </si>
  <si>
    <t>910 01</t>
  </si>
  <si>
    <t>Z A S T U P I T E L S T V O</t>
  </si>
  <si>
    <t>poznámka</t>
  </si>
  <si>
    <t>č.a.</t>
  </si>
  <si>
    <t>výdajový limit resortu v kapitole</t>
  </si>
  <si>
    <t>DU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</si>
  <si>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</si>
  <si>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</si>
  <si>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</si>
  <si>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</si>
  <si>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</si>
  <si>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</si>
  <si>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</si>
  <si>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</si>
  <si>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RU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</si>
  <si>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</si>
  <si>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</si>
  <si>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</si>
  <si>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</si>
  <si>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</si>
  <si>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</si>
  <si>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</si>
  <si>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</si>
  <si>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</si>
  <si>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</si>
  <si>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</si>
  <si>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</si>
  <si>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</si>
  <si>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</si>
  <si>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</si>
  <si>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</si>
  <si>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</si>
  <si>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</si>
  <si>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</si>
  <si>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</si>
  <si>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P Ů S O B N O S T I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</si>
  <si>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</si>
  <si>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</si>
  <si>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</si>
  <si>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</si>
  <si>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</si>
  <si>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</si>
  <si>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</si>
  <si>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</si>
  <si>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</si>
  <si>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</si>
  <si>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</si>
  <si>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</si>
  <si>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</si>
  <si>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</si>
  <si>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</si>
  <si>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</si>
  <si>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</si>
  <si>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</si>
  <si>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</si>
  <si>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</si>
  <si>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</si>
  <si>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</si>
  <si>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</si>
  <si>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</si>
  <si>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</si>
  <si>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</si>
  <si>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</si>
  <si>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</si>
  <si>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</si>
  <si>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</si>
  <si>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</si>
  <si>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</si>
  <si>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</si>
  <si>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</si>
  <si>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</si>
  <si>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</si>
  <si>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</si>
  <si>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</si>
  <si>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</si>
  <si>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</si>
  <si>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</si>
  <si>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</si>
  <si>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</si>
  <si>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pokračování</t>
  </si>
  <si>
    <t>025500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</si>
  <si>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</si>
  <si>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</si>
  <si>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</si>
  <si>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</si>
  <si>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</si>
  <si>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</si>
  <si>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</si>
  <si>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</si>
  <si>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</si>
  <si>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</si>
  <si>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</si>
  <si>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</si>
  <si>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</si>
  <si>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</si>
  <si>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</si>
  <si>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</si>
  <si>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</si>
  <si>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</si>
  <si>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</si>
  <si>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</si>
  <si>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027700</t>
  </si>
  <si>
    <t>den otevřených dveří LK</t>
  </si>
  <si>
    <t>027900</t>
  </si>
  <si>
    <t>dny s hejtmanem</t>
  </si>
  <si>
    <t>028100</t>
  </si>
  <si>
    <t>028400</t>
  </si>
  <si>
    <t>028500</t>
  </si>
  <si>
    <t>memoriál záchranářů z Manhattanu</t>
  </si>
  <si>
    <t>028700</t>
  </si>
  <si>
    <t>grafické práce, tisky, výlepy</t>
  </si>
  <si>
    <t>028900</t>
  </si>
  <si>
    <t>publikace o Libereckém kraji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</si>
  <si>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</si>
  <si>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</si>
  <si>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</si>
  <si>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</si>
  <si>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</si>
  <si>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</si>
  <si>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</si>
  <si>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</si>
  <si>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</si>
  <si>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</si>
  <si>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</si>
  <si>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</si>
  <si>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0170006</t>
  </si>
  <si>
    <t>0170007</t>
  </si>
  <si>
    <t>0170012</t>
  </si>
  <si>
    <t>0170014</t>
  </si>
  <si>
    <t>0180224</t>
  </si>
  <si>
    <t>920 01 - Kapitálové výdaje / odbor kancelář hejtmana</t>
  </si>
  <si>
    <t>920 01</t>
  </si>
  <si>
    <t>K A P I T Á L O V É   V Ý D A J E</t>
  </si>
  <si>
    <t>jmenovité investiční akce resortu</t>
  </si>
  <si>
    <t>926 01 - Dotační fond / odbor kancelář hejtmana</t>
  </si>
  <si>
    <t>uk.</t>
  </si>
  <si>
    <t>D O T A Č N Í  F O N D   K R A J E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</si>
  <si>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</si>
  <si>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</si>
  <si>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</si>
  <si>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</si>
  <si>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</si>
  <si>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</si>
  <si>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</si>
  <si>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</si>
  <si>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</si>
  <si>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</si>
  <si>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</si>
  <si>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0170019</t>
  </si>
  <si>
    <t>0170018</t>
  </si>
  <si>
    <t>Celkem</t>
  </si>
  <si>
    <t>limity resortu v kapitolách</t>
  </si>
  <si>
    <t>923</t>
  </si>
  <si>
    <t>914 02 - Působnosti / odbor regionálního rozvoje a evropských projektů</t>
  </si>
  <si>
    <t>914 02</t>
  </si>
  <si>
    <t>1701000000</t>
  </si>
  <si>
    <t>koordinace koncepcí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</si>
  <si>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</si>
  <si>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</si>
  <si>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</si>
  <si>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</si>
  <si>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</si>
  <si>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</si>
  <si>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</si>
  <si>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</si>
  <si>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</si>
  <si>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</si>
  <si>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</si>
  <si>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</si>
  <si>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</si>
  <si>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</si>
  <si>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</si>
  <si>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</si>
  <si>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</si>
  <si>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</si>
  <si>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1780050000</t>
  </si>
  <si>
    <t xml:space="preserve">koordinace Kotlíkových dotací </t>
  </si>
  <si>
    <t>1780020000</t>
  </si>
  <si>
    <t>1790000000</t>
  </si>
  <si>
    <t xml:space="preserve">plnění opatření ze "surovin.politiky LK"      </t>
  </si>
  <si>
    <t>1792020000</t>
  </si>
  <si>
    <t>správa databáze brownfields</t>
  </si>
  <si>
    <t>1792160000</t>
  </si>
  <si>
    <t>Další akce</t>
  </si>
  <si>
    <t>1792140000</t>
  </si>
  <si>
    <t>spolupráce s neziskovým sektorem</t>
  </si>
  <si>
    <t>2800170000</t>
  </si>
  <si>
    <t>917 02 - Transfery / odbor regionálního rozvoje a evropských projektů</t>
  </si>
  <si>
    <t>917 02</t>
  </si>
  <si>
    <t>ESUS-NOVUM</t>
  </si>
  <si>
    <t>MAS 'Přijďte pobejt!'</t>
  </si>
  <si>
    <t>O.P.S.pro Český ráj</t>
  </si>
  <si>
    <t>923 02 - Spolufinancování EU / odbor regionálního rozvoje a evropských projektů</t>
  </si>
  <si>
    <t>923 02</t>
  </si>
  <si>
    <t>S P O L U F I N A N C O V Á N Í   E U</t>
  </si>
  <si>
    <t>02640010000</t>
  </si>
  <si>
    <t>02640020000</t>
  </si>
  <si>
    <t>02650060000</t>
  </si>
  <si>
    <t>05620141516</t>
  </si>
  <si>
    <t>05620151509</t>
  </si>
  <si>
    <t>08620130000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</si>
  <si>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</si>
  <si>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</si>
  <si>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</si>
  <si>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</si>
  <si>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</si>
  <si>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</si>
  <si>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</si>
  <si>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</si>
  <si>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</si>
  <si>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</si>
  <si>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</si>
  <si>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</si>
  <si>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</si>
  <si>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2650010000</t>
  </si>
  <si>
    <t>12620010000</t>
  </si>
  <si>
    <t xml:space="preserve">ORJ 03 - ekonomický odbor </t>
  </si>
  <si>
    <t>924</t>
  </si>
  <si>
    <t>914 03 - Působnosti / ekonomický odbor</t>
  </si>
  <si>
    <t>914 03</t>
  </si>
  <si>
    <t>Finanční operace a platby daní krajem</t>
  </si>
  <si>
    <t>kontrola, porady a přezkum hospodaření kraje</t>
  </si>
  <si>
    <t xml:space="preserve">Moody´s Europe - rating kraje </t>
  </si>
  <si>
    <t>účetní, daňové a ekonomické poradenství</t>
  </si>
  <si>
    <t>platby daní a finanční operace</t>
  </si>
  <si>
    <t>krajské porady,semináře a školení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</si>
  <si>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</si>
  <si>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</si>
  <si>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</si>
  <si>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</si>
  <si>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</si>
  <si>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</si>
  <si>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</si>
  <si>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</si>
  <si>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</si>
  <si>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</si>
  <si>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</si>
  <si>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</si>
  <si>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</si>
  <si>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</si>
  <si>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</si>
  <si>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Ú V Ě R Y</t>
  </si>
  <si>
    <t xml:space="preserve">924 03 - Úvěry / ekonomický odbor </t>
  </si>
  <si>
    <t>924 03</t>
  </si>
  <si>
    <t>splátky úroků a poplatků</t>
  </si>
  <si>
    <t>Financování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</si>
  <si>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</si>
  <si>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</si>
  <si>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</si>
  <si>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</si>
  <si>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</si>
  <si>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</si>
  <si>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</si>
  <si>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</si>
  <si>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</si>
  <si>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04500050000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</si>
  <si>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</si>
  <si>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</si>
  <si>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</si>
  <si>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</si>
  <si>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</si>
  <si>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</si>
  <si>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</si>
  <si>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</si>
  <si>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</si>
  <si>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</si>
  <si>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</si>
  <si>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</si>
  <si>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</si>
  <si>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</si>
  <si>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</si>
  <si>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</si>
  <si>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</si>
  <si>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</si>
  <si>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</si>
  <si>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</si>
  <si>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</si>
  <si>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</si>
  <si>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</si>
  <si>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0465000000</t>
  </si>
  <si>
    <t>0481010000</t>
  </si>
  <si>
    <t>soutěže - podpora talentovaných dětí a mládeže</t>
  </si>
  <si>
    <t>0482390000</t>
  </si>
  <si>
    <t>nostrifikace</t>
  </si>
  <si>
    <t xml:space="preserve">Udržitelnost projektů spolufinancovaných EU </t>
  </si>
  <si>
    <t>0440070000</t>
  </si>
  <si>
    <t xml:space="preserve">DU </t>
  </si>
  <si>
    <t>Sport v regionu</t>
  </si>
  <si>
    <t>0486990000</t>
  </si>
  <si>
    <t>Hry olympiád dětí a mládeže - účast</t>
  </si>
  <si>
    <t>917 04 - Transfery / odbor školství, mládeže, tělovýchovy a sportu</t>
  </si>
  <si>
    <t>917 04</t>
  </si>
  <si>
    <t>Ostatní činnosti ve školství</t>
  </si>
  <si>
    <t>04700010000</t>
  </si>
  <si>
    <t>04700020000</t>
  </si>
  <si>
    <t>04800813007</t>
  </si>
  <si>
    <t>04800880000</t>
  </si>
  <si>
    <t>04803070000</t>
  </si>
  <si>
    <t>IQLANDIA, o.p.s., Liberec - podpora vzdělávání mládeže</t>
  </si>
  <si>
    <t>04804802330</t>
  </si>
  <si>
    <t>04804814476</t>
  </si>
  <si>
    <t>04804823454</t>
  </si>
  <si>
    <t>04805010000</t>
  </si>
  <si>
    <t>04806180000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</si>
  <si>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</si>
  <si>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</si>
  <si>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</si>
  <si>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</si>
  <si>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</si>
  <si>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</si>
  <si>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</si>
  <si>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</si>
  <si>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Lázně Libverda, o.p.s. - Správa a údržba singltrek.stezek</t>
  </si>
  <si>
    <t>04801790000</t>
  </si>
  <si>
    <t>04804680000</t>
  </si>
  <si>
    <t>04804700000</t>
  </si>
  <si>
    <t>04804710000</t>
  </si>
  <si>
    <t>04805890000</t>
  </si>
  <si>
    <t>04805900000</t>
  </si>
  <si>
    <t>04806970000</t>
  </si>
  <si>
    <t>pokr.</t>
  </si>
  <si>
    <t>920 04 - Kapitálové výdaje / odbor školství, mládeže, tělovýchovy a sportu</t>
  </si>
  <si>
    <t>920 04</t>
  </si>
  <si>
    <t>923 04 - Spolufinancování EU /odbor školství, mládeže, tělovýchovy a sportu</t>
  </si>
  <si>
    <t>923 04</t>
  </si>
  <si>
    <t>926 04 - Dotační fond / odbor školství, mládeže, tělovýchovy a sportu</t>
  </si>
  <si>
    <t>926 04</t>
  </si>
  <si>
    <t xml:space="preserve">4.1 Program volnočasových aktivit </t>
  </si>
  <si>
    <t>40400000000</t>
  </si>
  <si>
    <t>40700000000</t>
  </si>
  <si>
    <t>42000000000</t>
  </si>
  <si>
    <t xml:space="preserve">4.20 Program Údržba, provoz a nájem sportovních zařízení </t>
  </si>
  <si>
    <t>42100000000</t>
  </si>
  <si>
    <t xml:space="preserve">4.21 Program Pravidelná činnost sportovních a tělovýchovných organizací </t>
  </si>
  <si>
    <t>42200000000</t>
  </si>
  <si>
    <t>4.22 Program Sport handicapovaných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</si>
  <si>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</si>
  <si>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</si>
  <si>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</si>
  <si>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</si>
  <si>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</si>
  <si>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</si>
  <si>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</si>
  <si>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</si>
  <si>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</si>
  <si>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</si>
  <si>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0487110000</t>
  </si>
  <si>
    <t>04807960000</t>
  </si>
  <si>
    <t>04808340000</t>
  </si>
  <si>
    <t>04807220000</t>
  </si>
  <si>
    <t>04807560000</t>
  </si>
  <si>
    <t>04807620000</t>
  </si>
  <si>
    <t>04807600000</t>
  </si>
  <si>
    <t>04807580000</t>
  </si>
  <si>
    <t>04807590000</t>
  </si>
  <si>
    <t>04807570000</t>
  </si>
  <si>
    <t>04807610000</t>
  </si>
  <si>
    <t>04807540000</t>
  </si>
  <si>
    <t>Sportovní akce - individuální dotace</t>
  </si>
  <si>
    <t>04808360000</t>
  </si>
  <si>
    <t>04807550000</t>
  </si>
  <si>
    <t>912 05 - Účelové příspěvky PO / odbor sociálních věcí</t>
  </si>
  <si>
    <t>912 05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</si>
  <si>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</si>
  <si>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</si>
  <si>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</si>
  <si>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</si>
  <si>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</si>
  <si>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</si>
  <si>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</si>
  <si>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</si>
  <si>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</si>
  <si>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</si>
  <si>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</si>
  <si>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</si>
  <si>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důchodců Český Dub</t>
  </si>
  <si>
    <t>Domov důchodců Jindřichovice pod Smrkem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</si>
  <si>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</si>
  <si>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</si>
  <si>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</si>
  <si>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</si>
  <si>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</si>
  <si>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</si>
  <si>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</si>
  <si>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</si>
  <si>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 xml:space="preserve">sociální práce - metodická pomoc obcím </t>
  </si>
  <si>
    <t>Sociálně-právní ochrana</t>
  </si>
  <si>
    <t>SPO - metodická pomoc obcím</t>
  </si>
  <si>
    <t>krajská setkání pěstounů</t>
  </si>
  <si>
    <t>poradní sbor</t>
  </si>
  <si>
    <t>zabezpečení psychologických posudků pro náhradní rodinnou péči</t>
  </si>
  <si>
    <t>rodinná politika</t>
  </si>
  <si>
    <t>Koordinátor pro záležitosti národnost. menšin a cizinců</t>
  </si>
  <si>
    <t>Sociální služby</t>
  </si>
  <si>
    <t>Zpracování odborných posudků</t>
  </si>
  <si>
    <t>sociální služby - konzultační činnost</t>
  </si>
  <si>
    <t>Střednědobý plán rozvoje sociálních služeb</t>
  </si>
  <si>
    <t>IT aplikace - řízení sociálních služeb</t>
  </si>
  <si>
    <t>Činnost protidrogového koordinátora</t>
  </si>
  <si>
    <t>protidrogová politika</t>
  </si>
  <si>
    <t>Veřejné opatrovnictví</t>
  </si>
  <si>
    <t>metodická pomoc obcím v rámci veřejného opatrovnictví</t>
  </si>
  <si>
    <t>917 05 - Transfery / odbor sociálních věcí</t>
  </si>
  <si>
    <t>917 05</t>
  </si>
  <si>
    <t>Neinvestiční a investiční transfery</t>
  </si>
  <si>
    <t>Podpora ojedinělých projektů zaměřených na řešení naléhavých potřeb financování v sociální oblasti Libereckého kraje</t>
  </si>
  <si>
    <t xml:space="preserve">Financování sociálních služeb z prostředků LK </t>
  </si>
  <si>
    <t>920 05 - Kapitálové výdaje / odbor sociálních věcí</t>
  </si>
  <si>
    <t>920 05</t>
  </si>
  <si>
    <t>923 05 - Spolufinancování EU /odbor sociálních věcí</t>
  </si>
  <si>
    <t>923 05</t>
  </si>
  <si>
    <t>926 05 - Dotační fond / odbor sociálních věcí</t>
  </si>
  <si>
    <t>926 05</t>
  </si>
  <si>
    <t>5.1-Podpora integrace národnost.menšin a cizinců</t>
  </si>
  <si>
    <t>odvody PO v resortu sociálních věcí</t>
  </si>
  <si>
    <t>Domov Sluneční dvůr Jestřebí</t>
  </si>
  <si>
    <t>ORJ 06 - odbor dopravy</t>
  </si>
  <si>
    <t>krajský program BESIP</t>
  </si>
  <si>
    <t>Podpora ojedinělých projektů zaměřených na řešení naléhavých potřeb v oblasti dopravy kraje</t>
  </si>
  <si>
    <t>výkupy pozemků pod komunikacemi</t>
  </si>
  <si>
    <t>Demolice objektů v oblasti Ralska</t>
  </si>
  <si>
    <t>ORJ 07 - odbor kultury, památkové péče a cestovního ruchu</t>
  </si>
  <si>
    <t>Křišťálové údolí</t>
  </si>
  <si>
    <t xml:space="preserve">Kniha roku </t>
  </si>
  <si>
    <t>Dny lidové architektury</t>
  </si>
  <si>
    <t>Program rozvoje cestovního ruchu LK</t>
  </si>
  <si>
    <t>Marketingová strategie cestovního ruchu LK</t>
  </si>
  <si>
    <t>Regionální funkce knihoven</t>
  </si>
  <si>
    <t>Letní jazzová dílna K.Velebného</t>
  </si>
  <si>
    <t>Nisa film festival</t>
  </si>
  <si>
    <t>ORJ 08 - odbor životního prostředí a zemědělství</t>
  </si>
  <si>
    <t>Významné aleje LK - 2. etapa, Albrechtice - Vítkov</t>
  </si>
  <si>
    <t>Významné aleje LK - 2. etapa, Kamenický Šenov -  Slunečná, Malá Skála</t>
  </si>
  <si>
    <t>Podpora činnosti - Geopark Ralsko</t>
  </si>
  <si>
    <t>Podpora činnosti - Geopark Český ráj</t>
  </si>
  <si>
    <t>8.2 Podpora ochrany přírody a krajiny</t>
  </si>
  <si>
    <t>ORJ 09 - odbor zdravotnictví</t>
  </si>
  <si>
    <t>Lékárenská pohotovost</t>
  </si>
  <si>
    <t>Krajský standardizovaný projekt ZZS LK</t>
  </si>
  <si>
    <t>Horská služba - podpora činnosti</t>
  </si>
  <si>
    <t>Podpora ojedinělých projektů zaměřených na řešení naléhavých potřeb ve zdravotnictví</t>
  </si>
  <si>
    <t>ORJ 11 - odbor územního plánování a stavebního řádu</t>
  </si>
  <si>
    <t>ORJ 20 - oddělení veřejných zakázek</t>
  </si>
  <si>
    <t>912 06</t>
  </si>
  <si>
    <t>Projekční příprava na rekonstrukce silnic II.a III.tř.</t>
  </si>
  <si>
    <t>913 06</t>
  </si>
  <si>
    <t>1601</t>
  </si>
  <si>
    <t xml:space="preserve">Krajská správa silnic LK, p.o. - provozní příspěvek 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</si>
  <si>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</si>
  <si>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</si>
  <si>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</si>
  <si>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</si>
  <si>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</si>
  <si>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</si>
  <si>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</si>
  <si>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</si>
  <si>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</si>
  <si>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</si>
  <si>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</si>
  <si>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</si>
  <si>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</si>
  <si>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vedení majetkového účtu Silnice LK, a.s. - zaknihované akcie</t>
  </si>
  <si>
    <t>Bezpečnost silničního provozu</t>
  </si>
  <si>
    <t>0620000000</t>
  </si>
  <si>
    <t>0626000000</t>
  </si>
  <si>
    <t>kampaň "Nepřiměřená rychlost"</t>
  </si>
  <si>
    <t>Dopravní obslužnost</t>
  </si>
  <si>
    <t>dopravní obslužnost autobusová kraj + obce</t>
  </si>
  <si>
    <t>Zákaznické centrum - Front office</t>
  </si>
  <si>
    <t>917 06</t>
  </si>
  <si>
    <t>Transfery v resortu dopravy</t>
  </si>
  <si>
    <t>06800460000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</si>
  <si>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</si>
  <si>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</si>
  <si>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</si>
  <si>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</si>
  <si>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</si>
  <si>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</si>
  <si>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</si>
  <si>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</si>
  <si>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</si>
  <si>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</si>
  <si>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</si>
  <si>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</si>
  <si>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</si>
  <si>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</si>
  <si>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</si>
  <si>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</si>
  <si>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</si>
  <si>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</si>
  <si>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</si>
  <si>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</si>
  <si>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</si>
  <si>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</si>
  <si>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dotace na nostalgické jízdy a propagaci IDOL</t>
  </si>
  <si>
    <t>920 06</t>
  </si>
  <si>
    <t>0670000000</t>
  </si>
  <si>
    <t>0690810000</t>
  </si>
  <si>
    <t>PD - páteřní cyklotrasy</t>
  </si>
  <si>
    <t>923 06</t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</si>
  <si>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</si>
  <si>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</si>
  <si>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t>06620050000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</si>
  <si>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</si>
  <si>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t>926 06</t>
  </si>
  <si>
    <t>6.1 Program na podporu rozvoje cyklistické dopravy</t>
  </si>
  <si>
    <t>6.3 Program na podporu projektové činnosti</t>
  </si>
  <si>
    <t>odvody PO v resortu dopravy</t>
  </si>
  <si>
    <t>912 07 - Účelové příspěvky PO / odbor kultury, památkové péče a cestovního ruchu</t>
  </si>
  <si>
    <t>912 07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</si>
  <si>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</si>
  <si>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</si>
  <si>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</si>
  <si>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</si>
  <si>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</si>
  <si>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</si>
  <si>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</si>
  <si>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</si>
  <si>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</si>
  <si>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</si>
  <si>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</si>
  <si>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</si>
  <si>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</si>
  <si>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</si>
  <si>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</si>
  <si>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Památková péče</t>
  </si>
  <si>
    <t>Cestovní ruch</t>
  </si>
  <si>
    <t>projekty v rámci Interreg V-A ČR-Polsko 2014-2020 a v rámci programu ČR-Sasko 2014-2020 - Českopolská Hřebenovka východní část</t>
  </si>
  <si>
    <t>917 07 - Transfery / odbor kultury, památkové péče a cestovního ruchu</t>
  </si>
  <si>
    <t>917 07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</si>
  <si>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</si>
  <si>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</si>
  <si>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</si>
  <si>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</si>
  <si>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</si>
  <si>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</si>
  <si>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</si>
  <si>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</si>
  <si>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</si>
  <si>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>Podpora rozvoje lokální společnosti Máchův kraj</t>
  </si>
  <si>
    <t>Podpora rozvoje turistického regionu Lužické hory</t>
  </si>
  <si>
    <t>07700090000</t>
  </si>
  <si>
    <t>07700100000</t>
  </si>
  <si>
    <t>07700110000</t>
  </si>
  <si>
    <t>07700120000</t>
  </si>
  <si>
    <t>Obnova značení turistických tras - Klub českých turistů</t>
  </si>
  <si>
    <t>07700140000</t>
  </si>
  <si>
    <t>07700150000</t>
  </si>
  <si>
    <t>07700160000</t>
  </si>
  <si>
    <t>07700170000</t>
  </si>
  <si>
    <t>07700180000</t>
  </si>
  <si>
    <t>07801040000</t>
  </si>
  <si>
    <t>07801050000</t>
  </si>
  <si>
    <t>07801060000</t>
  </si>
  <si>
    <t>Jazzfest Liberec  - Bohemia Jazzfest, o.p.s.</t>
  </si>
  <si>
    <t>07801072003</t>
  </si>
  <si>
    <t>Valdštejnské slavnosti (bienále)</t>
  </si>
  <si>
    <t>07801150000</t>
  </si>
  <si>
    <t>07801330000</t>
  </si>
  <si>
    <t>07801422703</t>
  </si>
  <si>
    <t>07801770000</t>
  </si>
  <si>
    <t>Památka roku Libereckého kraje</t>
  </si>
  <si>
    <t>07803020000</t>
  </si>
  <si>
    <t>07803030000</t>
  </si>
  <si>
    <t>07801910000</t>
  </si>
  <si>
    <t>07801812703</t>
  </si>
  <si>
    <t>07803100000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</si>
  <si>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</si>
  <si>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</si>
  <si>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</si>
  <si>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</si>
  <si>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</si>
  <si>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</si>
  <si>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</si>
  <si>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926 07 - Dotační fond / odbor kultury, památkové péče a cestovního ruchu</t>
  </si>
  <si>
    <t>926 07</t>
  </si>
  <si>
    <t>Programy resortu kultury, památkové péče a ces.ruchu</t>
  </si>
  <si>
    <t>70100000000</t>
  </si>
  <si>
    <t>7.1. Kulturní aktivity v LK</t>
  </si>
  <si>
    <t>70200000000</t>
  </si>
  <si>
    <t>7.2 Záchrana a obnova památek v LK</t>
  </si>
  <si>
    <t>70300000000</t>
  </si>
  <si>
    <t>7.3 Stavebně historický průzkum</t>
  </si>
  <si>
    <t>7.4 Archeologie</t>
  </si>
  <si>
    <t>70500000000</t>
  </si>
  <si>
    <t>7.5 Poznáváme kulturu</t>
  </si>
  <si>
    <t>70600000000</t>
  </si>
  <si>
    <t>odvody PO v resortu kultury, památkové péče a CR</t>
  </si>
  <si>
    <t>932</t>
  </si>
  <si>
    <t>934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</si>
  <si>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</si>
  <si>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</si>
  <si>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</si>
  <si>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</si>
  <si>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</si>
  <si>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</si>
  <si>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</si>
  <si>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0812000000</t>
  </si>
  <si>
    <t>provozní potřeby - environmentální výchova, vzdělávání a osvěta</t>
  </si>
  <si>
    <t>0812020000</t>
  </si>
  <si>
    <t>Adaptační opatření na změnu klimatu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</si>
  <si>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</si>
  <si>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</si>
  <si>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</si>
  <si>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</si>
  <si>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</si>
  <si>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</si>
  <si>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</si>
  <si>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</si>
  <si>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</si>
  <si>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</si>
  <si>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</si>
  <si>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</si>
  <si>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</si>
  <si>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</si>
  <si>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</si>
  <si>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</si>
  <si>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</si>
  <si>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</si>
  <si>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</si>
  <si>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</si>
  <si>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</si>
  <si>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</si>
  <si>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</si>
  <si>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</si>
  <si>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</si>
  <si>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</si>
  <si>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</si>
  <si>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</si>
  <si>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vyhodnocení plnění POH LK</t>
  </si>
  <si>
    <t>výstupy dle nového POH</t>
  </si>
  <si>
    <t>Vodní hospodářství</t>
  </si>
  <si>
    <t>0860000000</t>
  </si>
  <si>
    <t>odborné posudky</t>
  </si>
  <si>
    <t>0861000000</t>
  </si>
  <si>
    <t>0862010000</t>
  </si>
  <si>
    <t>vzdělávání a metodická pomoc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</si>
  <si>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</si>
  <si>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</si>
  <si>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</si>
  <si>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</si>
  <si>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</si>
  <si>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</si>
  <si>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</si>
  <si>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</si>
  <si>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</si>
  <si>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</si>
  <si>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</si>
  <si>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</si>
  <si>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</si>
  <si>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</si>
  <si>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</si>
  <si>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</si>
  <si>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0890000000</t>
  </si>
  <si>
    <t>GIS pro resort životního prostředí a zemědělství</t>
  </si>
  <si>
    <t>0850100000</t>
  </si>
  <si>
    <t>Ošetření Valdštejnské lipové aleje Zahrádky - udržitelnost projektu</t>
  </si>
  <si>
    <t>0850110000</t>
  </si>
  <si>
    <t>Významné aleje LK- 1. etapa</t>
  </si>
  <si>
    <t>0850120000</t>
  </si>
  <si>
    <t>0850130000</t>
  </si>
  <si>
    <t>917 08 - Transfery / odbor životního prostředí a zemědělství</t>
  </si>
  <si>
    <t>917 08</t>
  </si>
  <si>
    <t>08700045001</t>
  </si>
  <si>
    <t>Semilský pecen</t>
  </si>
  <si>
    <t>08800140000</t>
  </si>
  <si>
    <t>Vydávání časopisu Krkonoše-Jizerské hory - Správa KRNAP</t>
  </si>
  <si>
    <t>08800150000</t>
  </si>
  <si>
    <t>Ochrana životního prostředí</t>
  </si>
  <si>
    <t>Podpora ojedinělých projektů na řešení nenadálých potřeb v oblasti životního prostředí a zemědělství</t>
  </si>
  <si>
    <t>Sanace staré ekologické zátěže v Srní - Ing. V. Ladýř-LADEO</t>
  </si>
  <si>
    <t>920 08 - Kapitálové výdaje / odbor životního prostředí a zemědělství</t>
  </si>
  <si>
    <t>920 08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</si>
  <si>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</si>
  <si>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</si>
  <si>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</si>
  <si>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</si>
  <si>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80200000000</t>
  </si>
  <si>
    <t>80300000000</t>
  </si>
  <si>
    <t>80400000000</t>
  </si>
  <si>
    <t>80500000000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</si>
  <si>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</si>
  <si>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</si>
  <si>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</si>
  <si>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</si>
  <si>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3220000000</t>
  </si>
  <si>
    <t>výdaje na opatření na odstranění závadného stavu</t>
  </si>
  <si>
    <t>3230000000</t>
  </si>
  <si>
    <t>výdaje na opatření na předcházení ekolog.újmě</t>
  </si>
  <si>
    <t>rozvoj vodohospodářské infrastruktury kraje - dílčí programy FOV</t>
  </si>
  <si>
    <t>8320000000</t>
  </si>
  <si>
    <t>Program vodohospodářských akcí - rezerva programu</t>
  </si>
  <si>
    <t>934 08 - Lesnický fond / odbor životního prostředí a zemědělství</t>
  </si>
  <si>
    <t>934 08</t>
  </si>
  <si>
    <t>L E S N I C K Ý  F O N D   K R A J E</t>
  </si>
  <si>
    <t xml:space="preserve">výdajový limit Programu resortu v kapitole </t>
  </si>
  <si>
    <t>příspěvky na hospodaření v lesích</t>
  </si>
  <si>
    <t>odvody PO v resortu ŽP a zemědělství</t>
  </si>
  <si>
    <t>912 09 - Účelové příspěvky PO / odbor zdravotnictví</t>
  </si>
  <si>
    <t>912 09</t>
  </si>
  <si>
    <t>1910</t>
  </si>
  <si>
    <t>913 09 - Příspěvkové organizace / odbor zdravotnictví</t>
  </si>
  <si>
    <t>913 09</t>
  </si>
  <si>
    <t>Zdravotnická záchranná služba Libereckého kraje</t>
  </si>
  <si>
    <t>1907</t>
  </si>
  <si>
    <t>Léčebna respiračních nemocí Cvikov</t>
  </si>
  <si>
    <t>914 09 - Působnosti / odbor zdravotnictví</t>
  </si>
  <si>
    <t>914 09</t>
  </si>
  <si>
    <t>091100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</si>
  <si>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</si>
  <si>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</si>
  <si>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</si>
  <si>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</si>
  <si>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</si>
  <si>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</si>
  <si>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</si>
  <si>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094900</t>
  </si>
  <si>
    <t>093604</t>
  </si>
  <si>
    <t>Náhrady škod - Pietschmannovi</t>
  </si>
  <si>
    <t>094600</t>
  </si>
  <si>
    <t>917 09 - Transfery / odbor zdravotnictví</t>
  </si>
  <si>
    <t>917 09</t>
  </si>
  <si>
    <t>0970011</t>
  </si>
  <si>
    <t>0970012</t>
  </si>
  <si>
    <t>Ošetření osob pod vlivem alkoholu a v intoxikaci</t>
  </si>
  <si>
    <t>0970013</t>
  </si>
  <si>
    <t>0970014</t>
  </si>
  <si>
    <t>0970016</t>
  </si>
  <si>
    <t>LSPP + Frýdlant</t>
  </si>
  <si>
    <t>920 09 - Kapitálové výdaje / odbor zdravotnictví</t>
  </si>
  <si>
    <t>920 09</t>
  </si>
  <si>
    <t>0990510000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</si>
  <si>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</si>
  <si>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</si>
  <si>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</si>
  <si>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</si>
  <si>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</si>
  <si>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</si>
  <si>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odvody PO v resortu zdravotnictví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</si>
  <si>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</si>
  <si>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</si>
  <si>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</si>
  <si>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</si>
  <si>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</si>
  <si>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</si>
  <si>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</si>
  <si>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</si>
  <si>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</si>
  <si>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</si>
  <si>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</si>
  <si>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</si>
  <si>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</si>
  <si>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</si>
  <si>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</si>
  <si>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</si>
  <si>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</si>
  <si>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</si>
  <si>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</si>
  <si>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920 11 - Kapitálové výdaje / odbor územního plánování a stavebního řádu</t>
  </si>
  <si>
    <t>920 11</t>
  </si>
  <si>
    <t>Územní studie</t>
  </si>
  <si>
    <t>ORJ 12 -  odbor informatiky</t>
  </si>
  <si>
    <t>914 12 - Působnosti / odbor informatiky</t>
  </si>
  <si>
    <t>914 12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</si>
  <si>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</si>
  <si>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</si>
  <si>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</si>
  <si>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</si>
  <si>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</si>
  <si>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</si>
  <si>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</si>
  <si>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</si>
  <si>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920 12 - Kapitálové výdaje / odbor informatiky</t>
  </si>
  <si>
    <t>920 12</t>
  </si>
  <si>
    <t>124000</t>
  </si>
  <si>
    <t>ORJ 14 - odbor investic a správy nemovitého majektu</t>
  </si>
  <si>
    <t>914 14 - Působnosti / odbor investic a správy nemovitého majektu</t>
  </si>
  <si>
    <t>914 14</t>
  </si>
  <si>
    <t>správa majetku kraje - činnost</t>
  </si>
  <si>
    <t>investorská činnost</t>
  </si>
  <si>
    <t>majetkoprávní operace</t>
  </si>
  <si>
    <t>správa majetku kraje - administrace a příprava VZ</t>
  </si>
  <si>
    <t>Správa majetku kraje - FAMA provoz</t>
  </si>
  <si>
    <t>920 14 - Kapitálové výdaje / odbor investic a správy nemovitého majektu</t>
  </si>
  <si>
    <t>920 14</t>
  </si>
  <si>
    <t>923 14 - Spolufinancování EU / odbor investic a správy nemovitého majetku</t>
  </si>
  <si>
    <t>923 14</t>
  </si>
  <si>
    <t>911</t>
  </si>
  <si>
    <t>925</t>
  </si>
  <si>
    <t>910 15</t>
  </si>
  <si>
    <t xml:space="preserve">x </t>
  </si>
  <si>
    <t>Osobní výdaje členů zastupitelstva a orgánů kraje</t>
  </si>
  <si>
    <t>0100110000</t>
  </si>
  <si>
    <t>0100120000</t>
  </si>
  <si>
    <t>0100130000</t>
  </si>
  <si>
    <t>0100160000</t>
  </si>
  <si>
    <t>0100200000</t>
  </si>
  <si>
    <t>0100210000</t>
  </si>
  <si>
    <t xml:space="preserve">Běžné provozní výdaje </t>
  </si>
  <si>
    <t>0100000000</t>
  </si>
  <si>
    <t>ochranné pomůcky</t>
  </si>
  <si>
    <t>pohonné hmoty a maziva</t>
  </si>
  <si>
    <t>služby peněžních ústavů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</si>
  <si>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</si>
  <si>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</si>
  <si>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</si>
  <si>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</si>
  <si>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</si>
  <si>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</si>
  <si>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</si>
  <si>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</si>
  <si>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</t>
  </si>
  <si>
    <t>výdajový limit kapitoly a resortu</t>
  </si>
  <si>
    <t>1515000000</t>
  </si>
  <si>
    <t>platy zaměstnanců v pracovním poměru</t>
  </si>
  <si>
    <t>ostatní osobní výdaje</t>
  </si>
  <si>
    <t>odstupné</t>
  </si>
  <si>
    <t>ostatní pojistné</t>
  </si>
  <si>
    <t>Běžné výdaje krajského úřadu</t>
  </si>
  <si>
    <t>Běžné provozní výdaje</t>
  </si>
  <si>
    <t>nájemné</t>
  </si>
  <si>
    <t>nákup ostatních služeb</t>
  </si>
  <si>
    <t>školení a vzdělávání</t>
  </si>
  <si>
    <t>účastnické poplatky za konference</t>
  </si>
  <si>
    <t>pohoštění</t>
  </si>
  <si>
    <t>2015000000</t>
  </si>
  <si>
    <t>6015000000</t>
  </si>
  <si>
    <t>7015000000</t>
  </si>
  <si>
    <t>8015000000</t>
  </si>
  <si>
    <t>9015000000</t>
  </si>
  <si>
    <t>00xx000000</t>
  </si>
  <si>
    <t>914 15</t>
  </si>
  <si>
    <t>3015000000</t>
  </si>
  <si>
    <t>4015000000</t>
  </si>
  <si>
    <t>920 15</t>
  </si>
  <si>
    <t>1590030000</t>
  </si>
  <si>
    <t>1590040000</t>
  </si>
  <si>
    <t>925 15</t>
  </si>
  <si>
    <t xml:space="preserve">výdajový limit kapitoly </t>
  </si>
  <si>
    <t>0081000000</t>
  </si>
  <si>
    <t>0082000000</t>
  </si>
  <si>
    <t>0083000000</t>
  </si>
  <si>
    <t>0084000000</t>
  </si>
  <si>
    <t>0086000000</t>
  </si>
  <si>
    <t>0087000000</t>
  </si>
  <si>
    <t>0088000000</t>
  </si>
  <si>
    <t>0089000000</t>
  </si>
  <si>
    <t>0091000000</t>
  </si>
  <si>
    <t>913 18</t>
  </si>
  <si>
    <t>001318</t>
  </si>
  <si>
    <t xml:space="preserve">Centrální pojištění majetku příspěvkových organizací zřizovaných LK </t>
  </si>
  <si>
    <t>914 20 - Působnosti / oddělení veřejných zakázek</t>
  </si>
  <si>
    <t>914 20</t>
  </si>
  <si>
    <t>Zakázková činnost</t>
  </si>
  <si>
    <t>02000010000</t>
  </si>
  <si>
    <t>02000020000</t>
  </si>
  <si>
    <t>Administrace a příprava VZ</t>
  </si>
  <si>
    <t>Spolufinancování objednaných lůžek subjektům zařazeným do základní sítě sociálních služeb</t>
  </si>
  <si>
    <t>spolufinancování objednaných kapacit subjektům zařazených do základní sítě sociálních služeb</t>
  </si>
  <si>
    <t>dopravní obslužnost drážní - tramvaj</t>
  </si>
  <si>
    <t>Činnost dopravního svazu</t>
  </si>
  <si>
    <t>Integrovaný dopravní systém</t>
  </si>
  <si>
    <t>0650000000</t>
  </si>
  <si>
    <t>0661000000</t>
  </si>
  <si>
    <t>0663020000</t>
  </si>
  <si>
    <t>0663040000</t>
  </si>
  <si>
    <t>0663000000</t>
  </si>
  <si>
    <t>0653000000</t>
  </si>
  <si>
    <t>06800270000</t>
  </si>
  <si>
    <t>0690910000</t>
  </si>
  <si>
    <t>0690900000</t>
  </si>
  <si>
    <t>06620240000</t>
  </si>
  <si>
    <t>06620250000</t>
  </si>
  <si>
    <t>06620260000</t>
  </si>
  <si>
    <r>
      <t xml:space="preserve">IROP - II/262 Česká Lípa - Dobranov - </t>
    </r>
    <r>
      <rPr>
        <sz val="8"/>
        <color rgb="FFFF0000"/>
        <rFont val="Arial"/>
        <family val="2"/>
        <charset val="238"/>
      </rPr>
      <t>předfinancování LK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</si>
  <si>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</si>
  <si>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</si>
  <si>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</si>
  <si>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IROP - II/292 Benešov u Semil - </t>
    </r>
    <r>
      <rPr>
        <sz val="8"/>
        <color rgb="FFFF0000"/>
        <rFont val="Arial"/>
        <family val="2"/>
        <charset val="238"/>
      </rPr>
      <t>předfinancování LK</t>
    </r>
  </si>
  <si>
    <t>06620210000</t>
  </si>
  <si>
    <r>
      <t xml:space="preserve">IROP - Silnice II/268 Mimoň - hranice Libereckého kraje, 2. etapa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</si>
  <si>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Silnice II/268 Mimoň - hranice Libereckého kraje, 2. etapa - </t>
    </r>
    <r>
      <rPr>
        <sz val="8"/>
        <color rgb="FFFF0000"/>
        <rFont val="Arial"/>
        <family val="2"/>
        <charset val="238"/>
      </rPr>
      <t>předfinancování LK</t>
    </r>
  </si>
  <si>
    <t>07501011701</t>
  </si>
  <si>
    <t>KVK  - Databáze regionálních osobností</t>
  </si>
  <si>
    <t>finanční rezerva na řešení provozních potřeb v průběhu roku</t>
  </si>
  <si>
    <t>013070000</t>
  </si>
  <si>
    <t>0748000000</t>
  </si>
  <si>
    <t>07700250000</t>
  </si>
  <si>
    <t>07805150000</t>
  </si>
  <si>
    <t>07804380000</t>
  </si>
  <si>
    <t>07800020000</t>
  </si>
  <si>
    <t>0869000000</t>
  </si>
  <si>
    <t>08800380000</t>
  </si>
  <si>
    <t>08800170000</t>
  </si>
  <si>
    <t>08800180000</t>
  </si>
  <si>
    <t>08800370000</t>
  </si>
  <si>
    <t>80600000000</t>
  </si>
  <si>
    <t>Léčebna respiračních nemocí Cvikov - omítky a zateplení budovy "A"</t>
  </si>
  <si>
    <t>0970017</t>
  </si>
  <si>
    <t xml:space="preserve">KNL - kompletní rekonstrukce a modernizace </t>
  </si>
  <si>
    <r>
      <t>OPŽP - SEN SPŠ textilní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</si>
  <si>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OPŽP - SEN SPŠ textilní Liberec - </t>
    </r>
    <r>
      <rPr>
        <sz val="8"/>
        <color rgb="FFFF0000"/>
        <rFont val="Arial"/>
        <family val="2"/>
        <charset val="238"/>
      </rPr>
      <t>předfinancování LK</t>
    </r>
  </si>
  <si>
    <t xml:space="preserve">léky a zdravotnický materiál </t>
  </si>
  <si>
    <t>teplo</t>
  </si>
  <si>
    <t>plyn</t>
  </si>
  <si>
    <t>elektrická energie</t>
  </si>
  <si>
    <t>nákup ostatních paliv a energie</t>
  </si>
  <si>
    <t>poštovní služby</t>
  </si>
  <si>
    <t>služby telekomunikací a radiokomunikací</t>
  </si>
  <si>
    <t>konzultační, poradenské a právní služby</t>
  </si>
  <si>
    <t>Platy zaměstnanců a ostatní osobní výdaje</t>
  </si>
  <si>
    <t>Osobní výdaje zaměstnanců kraje</t>
  </si>
  <si>
    <t xml:space="preserve">Povinné pojistné za zaměstnance </t>
  </si>
  <si>
    <t>povinné pojistné na sociální zabezpečení</t>
  </si>
  <si>
    <t>povinné pojistné na veřejné zdravotní pojištění</t>
  </si>
  <si>
    <t>Budovy, haly a stavby</t>
  </si>
  <si>
    <t>Příspěvek na stravování</t>
  </si>
  <si>
    <t>Odměny při životních jubileích</t>
  </si>
  <si>
    <t>Příspěvek k penzijnímu a životnímu připojištění</t>
  </si>
  <si>
    <t>Poukázky</t>
  </si>
  <si>
    <t>Předplatné a příspěvky na sportovní činnost</t>
  </si>
  <si>
    <t>Předplatné a příspěvky na kulturní činnost</t>
  </si>
  <si>
    <t>Sociální výpomoci (výpomoci a půjčky)</t>
  </si>
  <si>
    <t>Dary</t>
  </si>
  <si>
    <t>Ostatní služby</t>
  </si>
  <si>
    <t>Výdaje sociálního fondu</t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</si>
  <si>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</si>
  <si>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</si>
  <si>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</si>
  <si>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</si>
  <si>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</si>
  <si>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</si>
  <si>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 F.X.Šaldy, Liberec 11, Partyzánská 530,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</si>
  <si>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</si>
  <si>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</si>
  <si>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</si>
  <si>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</si>
  <si>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</si>
  <si>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</si>
  <si>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</si>
  <si>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</si>
  <si>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</si>
  <si>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</si>
  <si>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textilní, Liberec, Tyršova 1,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</si>
  <si>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</si>
  <si>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</si>
  <si>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</si>
  <si>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</si>
  <si>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>Střední uměleckoprůmyslová škola a Vyšší odborná škola, Turnov, Skálova 373, příspěvková organizace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</si>
  <si>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</si>
  <si>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</si>
  <si>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</si>
  <si>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</si>
  <si>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</si>
  <si>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</si>
  <si>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</si>
  <si>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</si>
  <si>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</si>
  <si>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</si>
  <si>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</si>
  <si>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</si>
  <si>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</si>
  <si>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</si>
  <si>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</si>
  <si>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</si>
  <si>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 Cvikov, Ústavní 531, příspěvková organizace</t>
  </si>
  <si>
    <t>Základní škola a Mateřská škola při nemocnici Liberec, Husova 357/10,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</si>
  <si>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</si>
  <si>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</si>
  <si>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</si>
  <si>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</si>
  <si>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</si>
  <si>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</si>
  <si>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</si>
  <si>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</si>
  <si>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</si>
  <si>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</si>
  <si>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</si>
  <si>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</si>
  <si>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</si>
  <si>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</si>
  <si>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</si>
  <si>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</si>
  <si>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Nedaňové příjmy - ostatní příjmy</t>
  </si>
  <si>
    <t>ostatní nedaňové příjmy</t>
  </si>
  <si>
    <t>Běžné (neinvestiční) dotace a příspěvky</t>
  </si>
  <si>
    <t>neinvestiční transfery přijaté od obcí</t>
  </si>
  <si>
    <t>0000</t>
  </si>
  <si>
    <t>nerozepsané</t>
  </si>
  <si>
    <t>Magistrát Liberec</t>
  </si>
  <si>
    <t>MěÚ Český Dub</t>
  </si>
  <si>
    <t>MěÚ Frýdlant</t>
  </si>
  <si>
    <t>MěÚ Hejnice</t>
  </si>
  <si>
    <t>MěÚ Hodkovice n.m.</t>
  </si>
  <si>
    <t>MěÚ Hrádek n.N.</t>
  </si>
  <si>
    <t>MěÚ Chrastava</t>
  </si>
  <si>
    <t>MěÚ Nové Město p.Sm.</t>
  </si>
  <si>
    <t>MěÚ Raspenava</t>
  </si>
  <si>
    <t>OÚ Bílá</t>
  </si>
  <si>
    <t>OÚ Bílý Kostel</t>
  </si>
  <si>
    <t>OÚ Bílý Potok</t>
  </si>
  <si>
    <t>OÚ Bulovka</t>
  </si>
  <si>
    <t>OÚ Cetenov</t>
  </si>
  <si>
    <t>OÚ Černousy</t>
  </si>
  <si>
    <t>OÚ Čtveřín</t>
  </si>
  <si>
    <t>OÚ Detřichov</t>
  </si>
  <si>
    <t>OÚ Dlouhý Most</t>
  </si>
  <si>
    <t>OÚ Dolní Řasnice</t>
  </si>
  <si>
    <t>OÚ Habartice</t>
  </si>
  <si>
    <t>OÚ Heřmanice</t>
  </si>
  <si>
    <t>OÚ Hlavice</t>
  </si>
  <si>
    <t>OÚ Horní Řasnice</t>
  </si>
  <si>
    <t>OÚ Chotyně</t>
  </si>
  <si>
    <t>OÚ Janův Důl</t>
  </si>
  <si>
    <t>OÚ Jeřmanice</t>
  </si>
  <si>
    <t>OÚ Jindřichovice</t>
  </si>
  <si>
    <t>OÚ Kobyly</t>
  </si>
  <si>
    <t>OÚ Krásný Les</t>
  </si>
  <si>
    <t>OÚ Kryštofovo Údolí</t>
  </si>
  <si>
    <t>OÚ Křižany</t>
  </si>
  <si>
    <t>OÚ Kunratice u Frýdlantu</t>
  </si>
  <si>
    <t>OÚ Lázně Libverda</t>
  </si>
  <si>
    <t>OÚ Lažany</t>
  </si>
  <si>
    <t>OÚ Mníšek</t>
  </si>
  <si>
    <t>OÚ Nová ves</t>
  </si>
  <si>
    <t>OÚ Oldřichov v Hájích</t>
  </si>
  <si>
    <t>OÚ Osečná</t>
  </si>
  <si>
    <t>OÚ Paceřice</t>
  </si>
  <si>
    <t>OÚ Pěnčín</t>
  </si>
  <si>
    <t>OÚ Pertoltice</t>
  </si>
  <si>
    <t>OÚ Proseč p.Ještědem</t>
  </si>
  <si>
    <t>OÚ Příšovice</t>
  </si>
  <si>
    <t>OÚ Radimovice</t>
  </si>
  <si>
    <t>OÚ Rynoltice</t>
  </si>
  <si>
    <t>OÚ Soběslavice</t>
  </si>
  <si>
    <t>OÚ Stráž n.N.</t>
  </si>
  <si>
    <t>OÚ Světlá p. Ještědem</t>
  </si>
  <si>
    <t>OÚ Svijanský Újezd</t>
  </si>
  <si>
    <t>OÚ Svijany</t>
  </si>
  <si>
    <t>OÚ Sychrov</t>
  </si>
  <si>
    <t>OÚ Šimomovice</t>
  </si>
  <si>
    <t>OÚ Višňová</t>
  </si>
  <si>
    <t>OÚ Vlastibořice</t>
  </si>
  <si>
    <t>OÚ Všelibice</t>
  </si>
  <si>
    <t>OÚ Zdislava</t>
  </si>
  <si>
    <t>OÚ Žďárek</t>
  </si>
  <si>
    <t>MěÚ Jablonné v Podještědí</t>
  </si>
  <si>
    <t>OÚ Janovice v Podještědí</t>
  </si>
  <si>
    <t>MěÚ Jablonec n.N.</t>
  </si>
  <si>
    <t>MěÚ Desná</t>
  </si>
  <si>
    <t>Rychnov u Jablonce</t>
  </si>
  <si>
    <t>MěÚ Smržovka</t>
  </si>
  <si>
    <t>MěÚ Tanvald</t>
  </si>
  <si>
    <t>MěÚ Velké Hamry</t>
  </si>
  <si>
    <t>MěÚ Železný Brod</t>
  </si>
  <si>
    <t>OÚ Albrechtice</t>
  </si>
  <si>
    <t>OÚ Bedřichov</t>
  </si>
  <si>
    <t>OÚ Dalešice</t>
  </si>
  <si>
    <t>OÚ Držkov</t>
  </si>
  <si>
    <t>OÚ Frýdštejn</t>
  </si>
  <si>
    <t>OÚ Janov n.N.</t>
  </si>
  <si>
    <t>OÚ Jenišovice</t>
  </si>
  <si>
    <t>OÚ Jílové</t>
  </si>
  <si>
    <t>OÚ Jiřetín p. Bukovou</t>
  </si>
  <si>
    <t>OÚ Josefův Důl</t>
  </si>
  <si>
    <t>OÚ Koberovy</t>
  </si>
  <si>
    <t>OÚ Kořenov</t>
  </si>
  <si>
    <t>OÚ Líšný</t>
  </si>
  <si>
    <t>OÚ Loužnice</t>
  </si>
  <si>
    <t>OÚ Lučany n.N.</t>
  </si>
  <si>
    <t>OÚ Malá Skála</t>
  </si>
  <si>
    <t>OÚ Maršovice</t>
  </si>
  <si>
    <t>OÚ Plavy</t>
  </si>
  <si>
    <t>OÚ Pulečný</t>
  </si>
  <si>
    <t>OÚ Radčice</t>
  </si>
  <si>
    <t>OÚ Rádlo</t>
  </si>
  <si>
    <t>OÚ Skuhrov</t>
  </si>
  <si>
    <t>OÚ Vlastiboř</t>
  </si>
  <si>
    <t>OÚ Zásada</t>
  </si>
  <si>
    <t>OÚ Zlatá Olešnice</t>
  </si>
  <si>
    <t>MěÚ Č.Lípa</t>
  </si>
  <si>
    <t>MěÚ Cvikov</t>
  </si>
  <si>
    <t>MěÚ Doksy</t>
  </si>
  <si>
    <t>MěÚ Dubá</t>
  </si>
  <si>
    <t>MěÚ Kamenický Šenov</t>
  </si>
  <si>
    <t>MěÚ Mimoň</t>
  </si>
  <si>
    <t>MěÚ Nový Bor</t>
  </si>
  <si>
    <t>MěÚ Stráž pod Ralskem</t>
  </si>
  <si>
    <t>MěÚ Zákupy</t>
  </si>
  <si>
    <t>MěÚ Žandov</t>
  </si>
  <si>
    <t>OÚ Bezděz</t>
  </si>
  <si>
    <t>OÚ Blatce</t>
  </si>
  <si>
    <t>OÚ Blížervedly</t>
  </si>
  <si>
    <t>OÚ Bohatice</t>
  </si>
  <si>
    <t>OÚ Brniště</t>
  </si>
  <si>
    <t>OÚ Dubnice</t>
  </si>
  <si>
    <t>OÚ Hamr na Jezeře</t>
  </si>
  <si>
    <t>OÚ Holany</t>
  </si>
  <si>
    <t>OÚ Horní Libchava</t>
  </si>
  <si>
    <t>OÚ Horní Police</t>
  </si>
  <si>
    <t>OÚ Chlum</t>
  </si>
  <si>
    <t>OÚ Chotovice</t>
  </si>
  <si>
    <t>OÚ Jestřebí</t>
  </si>
  <si>
    <t>OÚ Kozly</t>
  </si>
  <si>
    <t>OÚ Kravaře u Č Lípy</t>
  </si>
  <si>
    <t>OÚ Krompach</t>
  </si>
  <si>
    <t>OÚ Kunratice u Cvikova</t>
  </si>
  <si>
    <t>OÚ Kvítkov</t>
  </si>
  <si>
    <t>OÚ Luka</t>
  </si>
  <si>
    <t>OÚ Mařenice</t>
  </si>
  <si>
    <t>OÚ Noviny p. Ralskem</t>
  </si>
  <si>
    <t>Nový Oldřichov</t>
  </si>
  <si>
    <t>OÚ Okna</t>
  </si>
  <si>
    <t>OÚ Okrouhlá</t>
  </si>
  <si>
    <t>OÚ Polevsko</t>
  </si>
  <si>
    <t>OÚ Provodín</t>
  </si>
  <si>
    <t>OÚ Prysk</t>
  </si>
  <si>
    <t>OÚ Radvanec</t>
  </si>
  <si>
    <t>OÚ Ralsko</t>
  </si>
  <si>
    <t>Oú Skalice</t>
  </si>
  <si>
    <t>OÚ Skalka U Doks</t>
  </si>
  <si>
    <t>OÚ Sloup v Čechách</t>
  </si>
  <si>
    <t>OÚ Slunečná</t>
  </si>
  <si>
    <t>OÚ Sosnová</t>
  </si>
  <si>
    <t>OÚ Stružnice</t>
  </si>
  <si>
    <t>OÚ Stvolínky</t>
  </si>
  <si>
    <t>OÚ Svojkov</t>
  </si>
  <si>
    <t>OÚ Svor</t>
  </si>
  <si>
    <t>OÚ Tachov</t>
  </si>
  <si>
    <t>OÚ Tuhaň</t>
  </si>
  <si>
    <t>OÚ Velenice</t>
  </si>
  <si>
    <t>OÚ Velký Valtinov</t>
  </si>
  <si>
    <t>OÚ Volfartice</t>
  </si>
  <si>
    <t>OÚ Vrchovany</t>
  </si>
  <si>
    <t>OÚ Zahrádky</t>
  </si>
  <si>
    <t>OÚ Ždírec</t>
  </si>
  <si>
    <t>MěÚ Semily</t>
  </si>
  <si>
    <t>OÚ Harrachov v Krkonoších</t>
  </si>
  <si>
    <t>OÚ Jablonec n.Jizerou</t>
  </si>
  <si>
    <t>MěÚ Jilemnice</t>
  </si>
  <si>
    <t>MěÚ Lomn ice n.Popelkou</t>
  </si>
  <si>
    <t>MěÚ Rokytnice n.Jizerou</t>
  </si>
  <si>
    <t>MěÚ Rovensko pod Troskami</t>
  </si>
  <si>
    <t>MěÚ Turnov</t>
  </si>
  <si>
    <t>MěÚ Vysoké n. Jizerou</t>
  </si>
  <si>
    <t>OÚ Bělá</t>
  </si>
  <si>
    <t>OÚ Benecko</t>
  </si>
  <si>
    <t>Benešov u Semil</t>
  </si>
  <si>
    <t>OÚ Bozkov</t>
  </si>
  <si>
    <t>OÚ Bradlecká Lhota</t>
  </si>
  <si>
    <t>OÚ Bukovina U Čisté</t>
  </si>
  <si>
    <t>Bystrá n.Jizerou</t>
  </si>
  <si>
    <t>OÚ Čistá u Horek</t>
  </si>
  <si>
    <t>Háje n. Jizerou</t>
  </si>
  <si>
    <t>OÚ Holenice</t>
  </si>
  <si>
    <t>Horka u Staré Paky</t>
  </si>
  <si>
    <t>OÚ Horní Branná</t>
  </si>
  <si>
    <t>OÚ Hrubá Skála</t>
  </si>
  <si>
    <t>OÚ Chuchelna</t>
  </si>
  <si>
    <t>OÚ Jesenný</t>
  </si>
  <si>
    <t>OÚ Jestřabí v Krkonoších</t>
  </si>
  <si>
    <t>OÚ Kacanovy</t>
  </si>
  <si>
    <t>OÚ Karlovice</t>
  </si>
  <si>
    <t>OÚ Klokočí</t>
  </si>
  <si>
    <t>OÚ Košťálov</t>
  </si>
  <si>
    <t>Kruh</t>
  </si>
  <si>
    <t>OÚ Ktová</t>
  </si>
  <si>
    <t>OÚ Levínská Olešnice</t>
  </si>
  <si>
    <t>OÚ Libštát</t>
  </si>
  <si>
    <t>OÚ Loučky</t>
  </si>
  <si>
    <t>OÚ Martinice v Krkonoších</t>
  </si>
  <si>
    <t>OÚ Mírová pod Kozákovem</t>
  </si>
  <si>
    <t>OÚ Modřišice</t>
  </si>
  <si>
    <t>OÚ Mříčná</t>
  </si>
  <si>
    <t>Nová Ves p.Popelkou</t>
  </si>
  <si>
    <t>OÚ Ohrazenice</t>
  </si>
  <si>
    <t>OÚ Olešnice u Turnova</t>
  </si>
  <si>
    <t>OÚ Paseky n. Jizerou</t>
  </si>
  <si>
    <t>OÚ Peřimov</t>
  </si>
  <si>
    <t>OÚ poniklá n.Jizerou</t>
  </si>
  <si>
    <t>OÚ Přepeře</t>
  </si>
  <si>
    <t>OÚ Příkrý</t>
  </si>
  <si>
    <t>OÚ Radostná pod Kozákovem</t>
  </si>
  <si>
    <t>OÚ Rakousy</t>
  </si>
  <si>
    <t>OÚ Roprachtice</t>
  </si>
  <si>
    <t>OÚ Roztoky u Jilemnice</t>
  </si>
  <si>
    <t>OÚ Roztoky u Semil</t>
  </si>
  <si>
    <t>OÚ Slaná</t>
  </si>
  <si>
    <t>OÚ Stružinec</t>
  </si>
  <si>
    <t>OÚ Studenec</t>
  </si>
  <si>
    <t>OÚ Svojek</t>
  </si>
  <si>
    <t>OÚ Syřenov</t>
  </si>
  <si>
    <t>OÚ Tatobity</t>
  </si>
  <si>
    <t>OÚ Troskovice</t>
  </si>
  <si>
    <t>OÚ Veselá</t>
  </si>
  <si>
    <t>OÚ Víchová n. Jizerou</t>
  </si>
  <si>
    <t>OÚ Vítkovice</t>
  </si>
  <si>
    <t>OÚ Všeň</t>
  </si>
  <si>
    <t>OÚ Vyskeř</t>
  </si>
  <si>
    <t>OÚ Záhoří</t>
  </si>
  <si>
    <t>OÚ Žernov</t>
  </si>
  <si>
    <t>Středisko ekologické výchovy Libereckého kraje, příspěvková organizace</t>
  </si>
  <si>
    <t>Krajská vědecká knihovna v Liberci, příspěvková organizace</t>
  </si>
  <si>
    <t>Severočeské muzeum v Liberci, příspěvková organizace</t>
  </si>
  <si>
    <t>Oblastní galerie Liberec, příspěvková organizace</t>
  </si>
  <si>
    <t>Muzeum Českého ráje v Turnově, příspěvková organizace</t>
  </si>
  <si>
    <t>Jedličkův ústav, příspěvková organizace</t>
  </si>
  <si>
    <t>Centrum  intervenčních a psychosociálních služeb Libereckého kraje, příspěvková organizace</t>
  </si>
  <si>
    <t>OSTARA, příspěvková organizace</t>
  </si>
  <si>
    <t>Domov Sluneční dvůr, příspěvková organizace</t>
  </si>
  <si>
    <t>Denní a pobytové sociální služby, příspěvková organizace</t>
  </si>
  <si>
    <t>Služby sociální péče TEREZA, příspěvková organizace</t>
  </si>
  <si>
    <t>Domov důchodců Sloup v Čechách, příspěvková organizace</t>
  </si>
  <si>
    <t>Domov důchodců Rokytnice nad Jizerou, příspěvková organizace</t>
  </si>
  <si>
    <t>Domov důchodců Jablonecké Paseky, příspěvková organizace</t>
  </si>
  <si>
    <t>Domov důchodců Velké Hamry, příspěvková organizace</t>
  </si>
  <si>
    <t>Domov důchodců Český Dub, příspěvková organizace</t>
  </si>
  <si>
    <t>Domov důchodců Jindřichovice pod Smrkem, příspěvková organizace</t>
  </si>
  <si>
    <t>Domov Raspenava, příspěvková organizace</t>
  </si>
  <si>
    <t>APOSS Liberec, příspěvková organizace</t>
  </si>
  <si>
    <t>Domov a Centrum aktivity, příspěvková organizace</t>
  </si>
  <si>
    <t>Domov a Centrum denních služeb Jablonec n.N., příspěvková organizace</t>
  </si>
  <si>
    <t>Dětské centrum Liberec, příspěvková organizace</t>
  </si>
  <si>
    <t>Krajská správa silnic Libereckého kraje, příspěvková organizace</t>
  </si>
  <si>
    <t>Léčebna respiračních nemocí Cvikov, příspěvková organizace</t>
  </si>
  <si>
    <t>Zdravotnická záchranná služba Libereckého kraje, příspěvková organizace</t>
  </si>
  <si>
    <t>ORJ 21 - odbor dopravní obslužnosti</t>
  </si>
  <si>
    <t>914 21 - Působnosti / odbor dopravní obslužnosti</t>
  </si>
  <si>
    <t>915 01 - Významné akce / odbor kancelář hejtmana</t>
  </si>
  <si>
    <t>V Ý Z N A M N É  A K C E</t>
  </si>
  <si>
    <t>915 01</t>
  </si>
  <si>
    <t>915</t>
  </si>
  <si>
    <t>významné akce - limit výdajů</t>
  </si>
  <si>
    <t>915 04</t>
  </si>
  <si>
    <t>915 04 - Významné akce / odbor školství, mládeže, tělovýchovy a sportu</t>
  </si>
  <si>
    <t>915 07</t>
  </si>
  <si>
    <t>915 07 - Významné akce / odbor kultury, památkové péče a cestovního ruchu</t>
  </si>
  <si>
    <t>915 08 - Významné akce / odbor životního prostředí a zemědělství</t>
  </si>
  <si>
    <t>915 08</t>
  </si>
  <si>
    <t>917 21 - Transfery / odbor dopravní obslužnosti</t>
  </si>
  <si>
    <t>ORJ 06 - odbor silničního hospodářství</t>
  </si>
  <si>
    <t>912 06 - Účelové příspěvky PO / odbor silničního hospodářství</t>
  </si>
  <si>
    <t>913 06 - Příspěvkové organizace / odbor silničního hospodářství</t>
  </si>
  <si>
    <t>914 06 - Působnosti / odbor silničního hospodářství</t>
  </si>
  <si>
    <t>917 06 - Transfery / odbor silničního hospodářství</t>
  </si>
  <si>
    <t>920 06 - Kapitálové výdaje / odbor silničního hospodářství</t>
  </si>
  <si>
    <t>923 06 - Spolufinancování EU / odbor silničního hospodářství</t>
  </si>
  <si>
    <t>926 06 - Dotační fond / odbor silničního hospodářství</t>
  </si>
  <si>
    <t>WEB kraje</t>
  </si>
  <si>
    <t>029100</t>
  </si>
  <si>
    <t>oslavy významných výročí</t>
  </si>
  <si>
    <t>podpora 1. ročníků ZŠ v LK</t>
  </si>
  <si>
    <t>světově vyhlášené značky Libereckého kraje</t>
  </si>
  <si>
    <t>akce v rámci předsednictví ČR v Radě EU</t>
  </si>
  <si>
    <t>01700094008</t>
  </si>
  <si>
    <t>Město Nový Bor - Mezinárodní sklářské sympozium IGS</t>
  </si>
  <si>
    <t>Brána trojzemí o.p.s - Slavnosti Trojzemí</t>
  </si>
  <si>
    <t>peněžité dary a neinvestiční transfery</t>
  </si>
  <si>
    <t>0170023</t>
  </si>
  <si>
    <t>Vybudování kamerového systému PČR LK</t>
  </si>
  <si>
    <t>0181092</t>
  </si>
  <si>
    <t>Spolek válečných veteránů československého samostatného protichemického praporu</t>
  </si>
  <si>
    <t>Dlouhodobá podpora HZS LK</t>
  </si>
  <si>
    <t>Změny územních plánů vyvolané aktualizací zásad územního rozvoje LK</t>
  </si>
  <si>
    <t>Nákupy SW a HW a ostatní činnosti v informatice</t>
  </si>
  <si>
    <t>06800803102</t>
  </si>
  <si>
    <t>06800804001</t>
  </si>
  <si>
    <t>06800802001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</si>
  <si>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</si>
  <si>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</si>
  <si>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</si>
  <si>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Velkoplošné opravy havarijních úseků - nerozepsaná rezerva</t>
  </si>
  <si>
    <t>Interreg V-A – Cyklotrasy v PL/CZ pohraničí – II. etapa</t>
  </si>
  <si>
    <t>Ostraha areálu Ralsko</t>
  </si>
  <si>
    <t>III/29021 Kateřinky u Liberce, opěrná zeď</t>
  </si>
  <si>
    <r>
      <t xml:space="preserve">IROP - Silnice III/2784 Světlá pod Ještědem - Výpřež, 1. etapa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</si>
  <si>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</si>
  <si>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IROP - Silnice III/2784 Světlá pod Ještědem - Výpřež, 1. etapa - </t>
    </r>
    <r>
      <rPr>
        <sz val="8"/>
        <color rgb="FFFF0000"/>
        <rFont val="Arial"/>
        <family val="2"/>
        <charset val="238"/>
      </rPr>
      <t>předfinancování LK</t>
    </r>
  </si>
  <si>
    <t>činnost a školení povodňového orgánu</t>
  </si>
  <si>
    <t>aktualizace Povodňového plánu LK</t>
  </si>
  <si>
    <t>0890010000</t>
  </si>
  <si>
    <t>GIS dlouhodobé smluvní závazky</t>
  </si>
  <si>
    <t>Fresh FOOD FESTIVAL</t>
  </si>
  <si>
    <t>0853020000</t>
  </si>
  <si>
    <t>Metod.pomoc obcím - zvyš.podílu tř.odpadu</t>
  </si>
  <si>
    <t>Grantový fond EV dětí -Nadace Ivana Dejmala</t>
  </si>
  <si>
    <t>podpora činnosti - Potravinová banka</t>
  </si>
  <si>
    <t>Podpora činnosti - Nábytková banka Libereckého kraje</t>
  </si>
  <si>
    <t>08800930000</t>
  </si>
  <si>
    <t>08700230000</t>
  </si>
  <si>
    <t>ocenění v soutěži "Zlatá popelnice" měst a obcí  LK v odvětví třídění odpadů</t>
  </si>
  <si>
    <t>Naplňování Koncepce EVVO LK 2021-2030 - individuální dotace územním koordinátorům EVVO</t>
  </si>
  <si>
    <t>Implementace akčního plánu adaptace na změnu klimatu v podmínkách LK</t>
  </si>
  <si>
    <t>0864080000</t>
  </si>
  <si>
    <t>Aktualizace Plánu odpadového hospodářství LK</t>
  </si>
  <si>
    <t>3260000000</t>
  </si>
  <si>
    <t>3240150000</t>
  </si>
  <si>
    <t>Kofinancování výstavby a obnovy VHI - Vítkovice, Velký Valtinov, Okna, Mrklov</t>
  </si>
  <si>
    <t>Rezerva na spolufinancování opatření k řešení dopadů rozšíření těžby Turów</t>
  </si>
  <si>
    <t>výstavba a obnova infrastruktury - spoluúčast kraje</t>
  </si>
  <si>
    <t xml:space="preserve">Individuální dotace pro Vrchovany a Hodkovice </t>
  </si>
  <si>
    <t>0990740000</t>
  </si>
  <si>
    <t>Lékařská pohotovostní služba - příspěvek na služby</t>
  </si>
  <si>
    <t>095300</t>
  </si>
  <si>
    <t>DSA - zajištění speciálních záchranných prací - provoz vrtulníku LZS</t>
  </si>
  <si>
    <t>70400000000</t>
  </si>
  <si>
    <t>7.6 Řemeslná a zážitkova turistika</t>
  </si>
  <si>
    <t>7.7 Podpora cestovního ruchu v turistických oblastech</t>
  </si>
  <si>
    <t>70700000000</t>
  </si>
  <si>
    <t>70800000000</t>
  </si>
  <si>
    <t>7.8 Podpora infocenter</t>
  </si>
  <si>
    <t>7.9 Podpora nadregionálních témat a produktů CR</t>
  </si>
  <si>
    <t>70900000000</t>
  </si>
  <si>
    <t>71000000000</t>
  </si>
  <si>
    <t>7.10 Infrastruktura cestovního ruchu</t>
  </si>
  <si>
    <t xml:space="preserve">kapitálové výdaje - limit výdajů </t>
  </si>
  <si>
    <t xml:space="preserve">krizový fond - limit výdajů </t>
  </si>
  <si>
    <t>dotační fond - limit výdajů</t>
  </si>
  <si>
    <t>Příspěvek na provoz Hospice LK</t>
  </si>
  <si>
    <t>0970001</t>
  </si>
  <si>
    <t>fond ochrany vod - limit výdajů</t>
  </si>
  <si>
    <t>lesnický fond - limit výdajů</t>
  </si>
  <si>
    <t>spolufinancování EU - limit výdajů</t>
  </si>
  <si>
    <t xml:space="preserve">pokladní správa - limit výdajů </t>
  </si>
  <si>
    <t>926 01</t>
  </si>
  <si>
    <t>Programy resortu sociálních věcí</t>
  </si>
  <si>
    <t>Programy resortu dopravy</t>
  </si>
  <si>
    <t>Botanická zahrada Liberec</t>
  </si>
  <si>
    <t>Zoo Liberec</t>
  </si>
  <si>
    <t>1706</t>
  </si>
  <si>
    <t>1707</t>
  </si>
  <si>
    <t>MČRT - opravy a údržba  věšadlového mostu Bystrá nad Jizerou</t>
  </si>
  <si>
    <t>Mimořádné účelové příspěvky pro PO resortu kultury - nerozepsané</t>
  </si>
  <si>
    <t>0712000000</t>
  </si>
  <si>
    <t>0731010000</t>
  </si>
  <si>
    <t>0721000000</t>
  </si>
  <si>
    <t>0725000000</t>
  </si>
  <si>
    <t>0731000000</t>
  </si>
  <si>
    <t>0733000000</t>
  </si>
  <si>
    <t>0737000000</t>
  </si>
  <si>
    <t>0738000000</t>
  </si>
  <si>
    <t>0744000000</t>
  </si>
  <si>
    <t>0750140000</t>
  </si>
  <si>
    <t>Neinvestiční dotace NNO a podobným organizacím</t>
  </si>
  <si>
    <t>07700260000</t>
  </si>
  <si>
    <t>07700272031</t>
  </si>
  <si>
    <t>Dixieland v Křižanech</t>
  </si>
  <si>
    <t>07700280000</t>
  </si>
  <si>
    <t>Festival Všudybud</t>
  </si>
  <si>
    <t>Naivní divadlo Lbc,p.o - Mateřinka (bienále)</t>
  </si>
  <si>
    <t>07700290000</t>
  </si>
  <si>
    <t>07700230000</t>
  </si>
  <si>
    <t>07700240000</t>
  </si>
  <si>
    <t>Febiofest - filmový festival</t>
  </si>
  <si>
    <t>07803270000</t>
  </si>
  <si>
    <t>Memorandum LK a SML - investice</t>
  </si>
  <si>
    <t>Memorandum LK a SML - neinvestice</t>
  </si>
  <si>
    <t>Kniha roku</t>
  </si>
  <si>
    <t>0515000000</t>
  </si>
  <si>
    <t>0520000000</t>
  </si>
  <si>
    <t>0523000000</t>
  </si>
  <si>
    <t>0524000000</t>
  </si>
  <si>
    <t>0525000000</t>
  </si>
  <si>
    <t>0528000000</t>
  </si>
  <si>
    <t>0530000000</t>
  </si>
  <si>
    <t>0540000000</t>
  </si>
  <si>
    <t>0548050000</t>
  </si>
  <si>
    <t>0550000000</t>
  </si>
  <si>
    <t>0560000000</t>
  </si>
  <si>
    <t>0561000000</t>
  </si>
  <si>
    <t>0570000000</t>
  </si>
  <si>
    <t>0570100000</t>
  </si>
  <si>
    <t>Metodická podpora obcím - plánování soc. služeb, poskytovatelé soc. služeb</t>
  </si>
  <si>
    <t>05700010000</t>
  </si>
  <si>
    <t>05800060000</t>
  </si>
  <si>
    <t>05700070000</t>
  </si>
  <si>
    <t>05700910000</t>
  </si>
  <si>
    <t>05701080000</t>
  </si>
  <si>
    <t>05701090000</t>
  </si>
  <si>
    <t>05800170000</t>
  </si>
  <si>
    <t>Činnost organizací sdružujících seniory</t>
  </si>
  <si>
    <t>05701100000</t>
  </si>
  <si>
    <t>Komunitní plánování obcí s rozšířenou působností</t>
  </si>
  <si>
    <t>0590971507</t>
  </si>
  <si>
    <t>05801440000</t>
  </si>
  <si>
    <t>Podpora investičních záměrů v sociální oblasti</t>
  </si>
  <si>
    <t>1792190000</t>
  </si>
  <si>
    <t>Liberecký kraj sobě</t>
  </si>
  <si>
    <t>Ocenění vítěze soutěže Karla Hubáčka - Stavba roku LK</t>
  </si>
  <si>
    <t>02630060000</t>
  </si>
  <si>
    <t>020800000000</t>
  </si>
  <si>
    <t>2.8 Podpora dodatečné instalace akumulační nádoby u domácích kotlů na pevná paliva</t>
  </si>
  <si>
    <t>07620071702</t>
  </si>
  <si>
    <t>08620170000</t>
  </si>
  <si>
    <t>08620191448</t>
  </si>
  <si>
    <t>09620091910</t>
  </si>
  <si>
    <t>0301000000</t>
  </si>
  <si>
    <t>0301010000</t>
  </si>
  <si>
    <t>0301020000</t>
  </si>
  <si>
    <t>0302000000</t>
  </si>
  <si>
    <t>0303000000</t>
  </si>
  <si>
    <t>0306000000</t>
  </si>
  <si>
    <t>rozpočtová finanční rezerva kraje dle zásad</t>
  </si>
  <si>
    <t xml:space="preserve">Úhrada ÚROKŮ rezerva KNL - Modernizace I. et. </t>
  </si>
  <si>
    <t>úvěry - limit výdajů a financování</t>
  </si>
  <si>
    <t>1590400000</t>
  </si>
  <si>
    <t>1590410000</t>
  </si>
  <si>
    <t>Renovace páternosteru</t>
  </si>
  <si>
    <t>Rekonstrukce kuchyně a jídelny</t>
  </si>
  <si>
    <t>04503080000</t>
  </si>
  <si>
    <t>Realizace programu neformálního vzdělávání DofE</t>
  </si>
  <si>
    <t>04503090000</t>
  </si>
  <si>
    <t>Sympozium uměleckoprůmyslových škol</t>
  </si>
  <si>
    <t>04600200000</t>
  </si>
  <si>
    <t>0491950000</t>
  </si>
  <si>
    <t>04800796045</t>
  </si>
  <si>
    <t>04811805447</t>
  </si>
  <si>
    <t>04811770000</t>
  </si>
  <si>
    <t>04809084704</t>
  </si>
  <si>
    <t>04809090000</t>
  </si>
  <si>
    <t>Burza středních škol v České Lípě  - doprava žáků</t>
  </si>
  <si>
    <t>Informační a vzdělávací portál EDULK.cz - zajištění údržby</t>
  </si>
  <si>
    <t>Sportovec roku Libereckého kraje</t>
  </si>
  <si>
    <t>0487170000</t>
  </si>
  <si>
    <t>Spolupráce Ukrajina - stáž dětí a mládeže</t>
  </si>
  <si>
    <t>Intervence v rizikových školních kolektivech</t>
  </si>
  <si>
    <t>0487160000</t>
  </si>
  <si>
    <t>04812550000</t>
  </si>
  <si>
    <t>Podpora odborného vzdělávání</t>
  </si>
  <si>
    <t>04812290000</t>
  </si>
  <si>
    <t>04812560000</t>
  </si>
  <si>
    <t>04812570000</t>
  </si>
  <si>
    <t>Vzdělávací aktivity pro dospělé a seniory</t>
  </si>
  <si>
    <t>04812580000</t>
  </si>
  <si>
    <t xml:space="preserve">Podpora pohybové gramotnosti žáků </t>
  </si>
  <si>
    <t>0491971497</t>
  </si>
  <si>
    <t>Školní statek, Frýdlant, p.o. - Rekonstrukce Školního statku Frýdlant, budova B</t>
  </si>
  <si>
    <r>
      <t xml:space="preserve">Strategické plánování rozvoje vzdělávací soustavy LK II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</si>
  <si>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Strategické plánování rozvoje vzdělávací soustavy LK II - </t>
    </r>
    <r>
      <rPr>
        <sz val="8"/>
        <color rgb="FFFF0000"/>
        <rFont val="Arial"/>
        <family val="2"/>
        <charset val="238"/>
      </rPr>
      <t>předfinancování LK</t>
    </r>
  </si>
  <si>
    <t>0492001437</t>
  </si>
  <si>
    <t>Střední zdravotnická škola a Střední odborná škola, Česká Lípa, p.o. - Havárie rozvodů vody, objekt E</t>
  </si>
  <si>
    <t>0492011433</t>
  </si>
  <si>
    <t xml:space="preserve">SŠSSaD, Liberec, p.o. - Rekonstrukce elektroinstalace v objektu D - dílny,Letná, Liberec </t>
  </si>
  <si>
    <t>0492021412</t>
  </si>
  <si>
    <t>Obchodní akademie, Česká Lípa, p.o. - Oprava střechy objektu školy</t>
  </si>
  <si>
    <t>1410000000</t>
  </si>
  <si>
    <t>1420000000</t>
  </si>
  <si>
    <t>1420010000</t>
  </si>
  <si>
    <t>1440000000</t>
  </si>
  <si>
    <t>1441310000</t>
  </si>
  <si>
    <t>1441340000</t>
  </si>
  <si>
    <t>Chytřejší kraj - smrt building</t>
  </si>
  <si>
    <t>1441350000</t>
  </si>
  <si>
    <t>Aktualizace ÚEK</t>
  </si>
  <si>
    <t>1880010000</t>
  </si>
  <si>
    <t>1880030000</t>
  </si>
  <si>
    <t>Komoditní burza - výběrové řízení na dodavatele EE a ZP</t>
  </si>
  <si>
    <t>1890010000</t>
  </si>
  <si>
    <t>Systém energ. Managementu - FAMA</t>
  </si>
  <si>
    <t>7501281705</t>
  </si>
  <si>
    <t xml:space="preserve">1491360000 </t>
  </si>
  <si>
    <t>Revitalizace dolního centra Liberce – Etapa č. II</t>
  </si>
  <si>
    <t>1491350000</t>
  </si>
  <si>
    <t>Investiční rozvoj ZOO Liberec - zdroje</t>
  </si>
  <si>
    <t>Rezerva OISNM v kapitole 920 14 - Kapitálové výdaje</t>
  </si>
  <si>
    <r>
      <t xml:space="preserve">OPŽP-SEN jídelna, tělocvična SŠHL Frýdlant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</si>
  <si>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</si>
  <si>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 SEN - domov mládeže SUPŠ Kam. Šenov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</si>
  <si>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sz val="8"/>
        <color indexed="10"/>
        <rFont val="Arial"/>
        <family val="2"/>
        <charset val="238"/>
      </rPr>
      <t>předfinancování LK</t>
    </r>
  </si>
  <si>
    <t>04620381438</t>
  </si>
  <si>
    <r>
      <t xml:space="preserve">IROP II. - COV LK strojírenství a robotiky SPŠT Jablonec n. N.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</si>
  <si>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strojírenství a robotiky SPŠT Jablonec n. N. - </t>
    </r>
    <r>
      <rPr>
        <sz val="8"/>
        <color rgb="FFFF0000"/>
        <rFont val="Arial"/>
        <family val="2"/>
        <charset val="238"/>
      </rPr>
      <t>předfinancování LK</t>
    </r>
  </si>
  <si>
    <t>04620401433</t>
  </si>
  <si>
    <r>
      <t xml:space="preserve">IROP II. - COV LK pro obráb. kovů a vstřik. plastů SŠSSD Liberec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</si>
  <si>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pro obráb. kovů a vstřik. plastů SŠSSD Liberec - </t>
    </r>
    <r>
      <rPr>
        <sz val="8"/>
        <color rgb="FFFF0000"/>
        <rFont val="Arial"/>
        <family val="2"/>
        <charset val="238"/>
      </rPr>
      <t>předfinancování LK</t>
    </r>
  </si>
  <si>
    <r>
      <t>IROP-APOSS - výstavba nových prostor Nová Ves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</si>
  <si>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IROP-APOSS - výstavba nových prostor Nová Ves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</si>
  <si>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Revitalizace dolního centra Liberce - Parkovací dům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</si>
  <si>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Revitalizace dolního centra Liberce - Parkovací dům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</si>
  <si>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04620371401</t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</si>
  <si>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</si>
  <si>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</si>
  <si>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>OPŽP FVE Gymnázium Dr. A. Randy Jablonec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</si>
  <si>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OPŽP FVE Gymnázium Dr. A. Randy Jablonec n. N. </t>
    </r>
    <r>
      <rPr>
        <sz val="8"/>
        <color rgb="FFFF0000"/>
        <rFont val="Arial"/>
        <family val="2"/>
        <charset val="238"/>
      </rPr>
      <t xml:space="preserve">- předfinancování LK </t>
    </r>
  </si>
  <si>
    <t>4620431429</t>
  </si>
  <si>
    <r>
      <rPr>
        <sz val="8"/>
        <rFont val="Arial"/>
        <family val="2"/>
        <charset val="238"/>
      </rPr>
      <t>PD nový objekt Zdravotnické školy v Liberci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</si>
  <si>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PD nový objekt Zdravotnické školy v Liberci </t>
    </r>
    <r>
      <rPr>
        <sz val="8"/>
        <color rgb="FFFF0000"/>
        <rFont val="Arial"/>
        <family val="2"/>
        <charset val="238"/>
      </rPr>
      <t xml:space="preserve">- předfinancování LK </t>
    </r>
  </si>
  <si>
    <t>5620191508</t>
  </si>
  <si>
    <t>6620280000</t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</si>
  <si>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</si>
  <si>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FF0000"/>
        <rFont val="Arial"/>
        <family val="2"/>
        <charset val="238"/>
      </rPr>
      <t xml:space="preserve"> - předfinancování LK </t>
    </r>
  </si>
  <si>
    <t>7600130000</t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</si>
  <si>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</si>
  <si>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FF0000"/>
        <rFont val="Arial"/>
        <family val="2"/>
        <charset val="238"/>
      </rPr>
      <t xml:space="preserve"> - předfinancování LK </t>
    </r>
  </si>
  <si>
    <t>9500301910</t>
  </si>
  <si>
    <t>9500271910</t>
  </si>
  <si>
    <t>9500281910</t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</si>
  <si>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color rgb="FF0000FF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</si>
  <si>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</si>
  <si>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</si>
  <si>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</si>
  <si>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ZZS LK - výjezdová základna a záložní operační středisko Jablonec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</si>
  <si>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ZZS LK - Výstavba výjezd. základny Hrádek n. N</t>
    </r>
    <r>
      <rPr>
        <sz val="8"/>
        <color rgb="FFFF0000"/>
        <rFont val="Arial"/>
        <family val="2"/>
        <charset val="238"/>
      </rPr>
      <t xml:space="preserve">. - předfinancování LK </t>
    </r>
  </si>
  <si>
    <r>
      <rPr>
        <sz val="8"/>
        <rFont val="Arial"/>
        <family val="2"/>
        <charset val="238"/>
      </rPr>
      <t>ZZS LK - Výstavba výjezd. základny Hrádek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</si>
  <si>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t>4620461430</t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</si>
  <si>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</si>
  <si>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FF0000"/>
        <rFont val="Arial"/>
        <family val="2"/>
        <charset val="238"/>
      </rPr>
      <t xml:space="preserve"> - předfinancování LK </t>
    </r>
  </si>
  <si>
    <t>Památky UNESCO - podpora nehmotného dědictví</t>
  </si>
  <si>
    <t>0853040000</t>
  </si>
  <si>
    <t>0812030000</t>
  </si>
  <si>
    <t>Podpora retence vody v krajině</t>
  </si>
  <si>
    <t>0853030000</t>
  </si>
  <si>
    <t>Podpora zpětného odběru</t>
  </si>
  <si>
    <t>odbor silničního hospodářství</t>
  </si>
  <si>
    <t>21</t>
  </si>
  <si>
    <t>odbor dopravní obslužnosti</t>
  </si>
  <si>
    <t>VÝZNAMNÉ AKCE</t>
  </si>
  <si>
    <t>SALDO ROZPOČTU</t>
  </si>
  <si>
    <t>ZDROJE (příjmy a financování)  kraje CELKEM</t>
  </si>
  <si>
    <t>silniční hospodářství</t>
  </si>
  <si>
    <t>dopravní obslužnost</t>
  </si>
  <si>
    <t>významné akce</t>
  </si>
  <si>
    <t>ORJ 18 - oddělení sekretariátu ředitele</t>
  </si>
  <si>
    <t>ROZPOČET LIBERECKÉHO KRAJE 2023</t>
  </si>
  <si>
    <t>fond Turów</t>
  </si>
  <si>
    <t>SR 2022</t>
  </si>
  <si>
    <t>NR 2023</t>
  </si>
  <si>
    <t>FOND TURÓW</t>
  </si>
  <si>
    <t>Návrh limitů 2023 ze SVR</t>
  </si>
  <si>
    <t>927</t>
  </si>
  <si>
    <t>fond Turów - limit výdajů</t>
  </si>
  <si>
    <t>927 08</t>
  </si>
  <si>
    <t>Opatření k řešení dopadů dolu Turow,PGE-dar</t>
  </si>
  <si>
    <t>Opatření k řešení dopadů dolu Turow,PL-dohoda</t>
  </si>
  <si>
    <t>82720000000</t>
  </si>
  <si>
    <t>82710000000</t>
  </si>
  <si>
    <t>0170028</t>
  </si>
  <si>
    <t>0170029</t>
  </si>
  <si>
    <t>0170031</t>
  </si>
  <si>
    <t>Krajská hospodářská komora Libereckého kraje, z. s</t>
  </si>
  <si>
    <t>Česká membránová platforma, z.s. - mezinárodní spolupráce</t>
  </si>
  <si>
    <t>914 01</t>
  </si>
  <si>
    <t>029101</t>
  </si>
  <si>
    <t>029102</t>
  </si>
  <si>
    <t>029103</t>
  </si>
  <si>
    <t>029104</t>
  </si>
  <si>
    <t>materiální pomoc - Ukrajina, Vinnytská oblast</t>
  </si>
  <si>
    <t>029105</t>
  </si>
  <si>
    <t>Léto na vyhlídce</t>
  </si>
  <si>
    <t>913 03 - Příspěvkové organizace - rezervy pro PO kraje ENERGIE 2023 - PLYN</t>
  </si>
  <si>
    <t>913 03</t>
  </si>
  <si>
    <t>Rezervy pro PO kraje ENERGIE 2023 - PLYN</t>
  </si>
  <si>
    <t>0305040000</t>
  </si>
  <si>
    <t>slavnostní ocenění hejtmanem LK (Pocty hejtmana LK)</t>
  </si>
  <si>
    <t>tripartita - pakt zaměstnanosti</t>
  </si>
  <si>
    <t>výročí akce Antimony</t>
  </si>
  <si>
    <t>dopravní obslužnost autobusová - SML</t>
  </si>
  <si>
    <t>0650002001</t>
  </si>
  <si>
    <t>0650003102</t>
  </si>
  <si>
    <t>dopravní obslužnost autobusová - DSOJ</t>
  </si>
  <si>
    <t>dopravní obslužnost drážní - vlak</t>
  </si>
  <si>
    <t>dopravní obslužnost autobusová - město ČL</t>
  </si>
  <si>
    <t>Odbavovací systémy IDOL - implementační a provozní náklady projektu Modernizace odbavovacích systémů v LK</t>
  </si>
  <si>
    <t>923 21 - Spolufinancování EU / odbor dopravní obslužnosti</t>
  </si>
  <si>
    <t>923 21</t>
  </si>
  <si>
    <t>914 21</t>
  </si>
  <si>
    <t>917 21</t>
  </si>
  <si>
    <t>Aktualizace Zásad územního rozvoje LK</t>
  </si>
  <si>
    <t xml:space="preserve">MČRT - Rekontrukce Skálova č.p. 72 </t>
  </si>
  <si>
    <t>Řízení energetické náročnosti budov LK u příspěvkových org.</t>
  </si>
  <si>
    <t xml:space="preserve">VMG - Rekontrukce střechy obj. "Pobočky Památníku K.H. Máchy" </t>
  </si>
  <si>
    <t>VMG - Vísecká rychta střecha</t>
  </si>
  <si>
    <t>4620421456</t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</si>
  <si>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</si>
  <si>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</si>
  <si>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4620431434</t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</si>
  <si>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</si>
  <si>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</si>
  <si>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t xml:space="preserve">RAP APOSS výstavba domácností Liberec, Rochlická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</si>
  <si>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RAP APOSS výstavba domácností Liberec, Rochlická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</si>
  <si>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>VMG Č. Lípa - revitalizace objektů detaš. pracoviště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</si>
  <si>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VMG Č. Lípa - revitalizace objektů detaš. pracoviště</t>
    </r>
    <r>
      <rPr>
        <sz val="8"/>
        <color rgb="FFFF0000"/>
        <rFont val="Arial"/>
        <family val="2"/>
        <charset val="238"/>
      </rPr>
      <t xml:space="preserve"> - předfinancování LK </t>
    </r>
  </si>
  <si>
    <t>9620111910</t>
  </si>
  <si>
    <r>
      <rPr>
        <sz val="8"/>
        <rFont val="Arial"/>
        <family val="2"/>
        <charset val="238"/>
      </rPr>
      <t xml:space="preserve">RAP Transformace – Služby soc. péče Tereza, Semily, Na Vinici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</si>
  <si>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RAP Transformace – Služby soc. péče Tereza, Semily, Na Vinici</t>
    </r>
    <r>
      <rPr>
        <sz val="8"/>
        <color rgb="FFFF0000"/>
        <rFont val="Arial"/>
        <family val="2"/>
        <charset val="238"/>
      </rPr>
      <t xml:space="preserve"> - předfinancování LK </t>
    </r>
  </si>
  <si>
    <t>1590420000</t>
  </si>
  <si>
    <t>5015000000</t>
  </si>
  <si>
    <t>Audity + EFQM</t>
  </si>
  <si>
    <t>Podpora Oblastních spolků Českého červeného kříže v LK</t>
  </si>
  <si>
    <t>0990750000</t>
  </si>
  <si>
    <t>NsP Česká Lípa, a.s. - příplatek mimo základní kapitál na projekty směřující k modernizaci objektů a vybavení</t>
  </si>
  <si>
    <t>0990775001</t>
  </si>
  <si>
    <t>Město Semily-Kupní smlouva o převodu akcií v MMN a.s.</t>
  </si>
  <si>
    <t>0990775004</t>
  </si>
  <si>
    <t>Město Jilemnice-Kupní smlouva o převodu akcií v MMN a.s.</t>
  </si>
  <si>
    <t>0990780000</t>
  </si>
  <si>
    <t>MMN a.s.-příplatek mimo základní kapitál</t>
  </si>
  <si>
    <t>KNL-Modernizace I. etapa (dofinancování)</t>
  </si>
  <si>
    <t>MMN a.s. navýšení základního kapitálu</t>
  </si>
  <si>
    <t>1792060000</t>
  </si>
  <si>
    <t>Akční plán aglomerace (hluk)</t>
  </si>
  <si>
    <t>Program podpory malých prodejen na venkově
Obchůdek 2021+, spolufinancování</t>
  </si>
  <si>
    <t>Program podpory malých prodejen na venkově
Obchůdek 2021+, předfinancování</t>
  </si>
  <si>
    <t>2800840000</t>
  </si>
  <si>
    <t>Soutěž Liberec Ideathon</t>
  </si>
  <si>
    <t>2800940000</t>
  </si>
  <si>
    <t>Týdny pro neziskový sektor</t>
  </si>
  <si>
    <t>2800950000</t>
  </si>
  <si>
    <t>Rozsviťme Česko</t>
  </si>
  <si>
    <t>2800960000</t>
  </si>
  <si>
    <t>Dobrovolnictví je RADOST</t>
  </si>
  <si>
    <t>2800970000</t>
  </si>
  <si>
    <t>DĚKUJEME – společenské setkání NNO a partnerů</t>
  </si>
  <si>
    <t>04620551418</t>
  </si>
  <si>
    <t>02640040000</t>
  </si>
  <si>
    <t>Jedličkův ústav - rehabiltační péče pro klienty</t>
  </si>
  <si>
    <t>OSTARA - zvedák Carendo</t>
  </si>
  <si>
    <t>Domov důchodců Sloup v Čechách, p.o. - připojení EPS na pult centrální ochrany</t>
  </si>
  <si>
    <t>Domov důchodců Jablonecké Paseky, p.o. - projektová dokumentace na výměnu elektroinstalace</t>
  </si>
  <si>
    <t>Domov důchodců Velké Hamry, p.o. - konvektomat</t>
  </si>
  <si>
    <t>Domov důchodců Český Dub, p.o.  - nová polohovací vana + zvedák</t>
  </si>
  <si>
    <t>Dětské centrum Liberec, p.o. - oprava fasády - výměna termoizolačních desek CETRIS</t>
  </si>
  <si>
    <t>Supervize</t>
  </si>
  <si>
    <t>0561010000</t>
  </si>
  <si>
    <t>Procesy střednědobého plánování - tvorba analytických podkladů</t>
  </si>
  <si>
    <t>Informační materiály pro cizince</t>
  </si>
  <si>
    <t>0532000000</t>
  </si>
  <si>
    <t>Kampaň Mít domov a rodinu</t>
  </si>
  <si>
    <t>Odvod za PRK projektu OZP</t>
  </si>
  <si>
    <t xml:space="preserve">0588010000 </t>
  </si>
  <si>
    <t>0548070000</t>
  </si>
  <si>
    <t>Asociace krajů - setkání</t>
  </si>
  <si>
    <t>Metodické vedení příspěvkových organizací</t>
  </si>
  <si>
    <t>05700080000</t>
  </si>
  <si>
    <t>Krajské dobrovolnické centrum</t>
  </si>
  <si>
    <t>Spolufinancování objednaných kapacit subjektům zařazených do základní sítě sociálních služeb</t>
  </si>
  <si>
    <t>Denní a pobyt. soc. služby Česká Lípa - zpracování projektové dokumentace, přístavba</t>
  </si>
  <si>
    <t>Služby soc. péče TEREZA - nákup pozemku</t>
  </si>
  <si>
    <t>0590761508</t>
  </si>
  <si>
    <t>Domov a Centrum denních služeb Jablonec n.N. - příprava výstavby multifunkčního zařízení Vratislavice</t>
  </si>
  <si>
    <r>
      <t xml:space="preserve">Podpora procesů v rámci reformy péče o duševní zdraví v Libereckém kraji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</si>
  <si>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Podpora procesů v rámci reformy péče o duševní zdraví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</si>
  <si>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Podpora a rozvoj sociálních služeb v Libereckém kraji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</si>
  <si>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Podpora a rozvoj sociálních služeb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</si>
  <si>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t>07501481705</t>
  </si>
  <si>
    <t>07501490000</t>
  </si>
  <si>
    <t>07806862001</t>
  </si>
  <si>
    <t>07806872001</t>
  </si>
  <si>
    <t xml:space="preserve">BIG BAND JAM </t>
  </si>
  <si>
    <t>07806880000</t>
  </si>
  <si>
    <t>Motivační projekty PO resortu</t>
  </si>
  <si>
    <t>Marketingová podpora - Filmová kancelář  a podpora filmových produkcí</t>
  </si>
  <si>
    <t>Moderní příležitosti marketingu CR</t>
  </si>
  <si>
    <t>Podpora firemního cestovního ruchu</t>
  </si>
  <si>
    <t>Mezinárodní trienále skla a bižuterie</t>
  </si>
  <si>
    <t>Ocenění Mistr tradiční rukodělné výroby</t>
  </si>
  <si>
    <t xml:space="preserve">Krajská správa silnic LK p.o. - realizace příkazní smlouvy Silnice LK a.s. na ZIMNÍ ÚDRŽBU </t>
  </si>
  <si>
    <t>Krajská správa silnic LK p.o. - realizace příkazní smlouvy Silnice LK a.s. na BĚŽNOU ÚDRŽBU</t>
  </si>
  <si>
    <t>0614030000</t>
  </si>
  <si>
    <t>III/27251 Chrastava ul. Vítkovská</t>
  </si>
  <si>
    <t>0686120000</t>
  </si>
  <si>
    <t>0690940000</t>
  </si>
  <si>
    <t>Obnova a údržba alejí v LK - realizace</t>
  </si>
  <si>
    <t>06800965063</t>
  </si>
  <si>
    <t>Oprava kanalizace Vyskeř III/27921 a III/27926</t>
  </si>
  <si>
    <t>Bedřichov ITS</t>
  </si>
  <si>
    <t>Klokočské Loučky - VHS</t>
  </si>
  <si>
    <t>Ralsko ul. Hvězdovská - převzetí</t>
  </si>
  <si>
    <t>Mimoň ul. Hvězdovská - převzetí</t>
  </si>
  <si>
    <t>Mimoň ul. Mírová</t>
  </si>
  <si>
    <t>Semily, Na Mýtě</t>
  </si>
  <si>
    <t>0690890000</t>
  </si>
  <si>
    <t>Napojení Průmyslové zóny Jih v Liberci</t>
  </si>
  <si>
    <t>6620290000</t>
  </si>
  <si>
    <t>6620300000</t>
  </si>
  <si>
    <t>6620310000</t>
  </si>
  <si>
    <t>6620320000</t>
  </si>
  <si>
    <r>
      <rPr>
        <sz val="8"/>
        <rFont val="Arial"/>
        <family val="2"/>
        <charset val="238"/>
      </rPr>
      <t>IROP 2 - Silnice II/294 Rokytnice nad Jizerou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</si>
  <si>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Silnice II/294 Rokytnice nad Jizerou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</si>
  <si>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rPr>
        <sz val="8"/>
        <rFont val="Arial"/>
        <family val="2"/>
        <charset val="238"/>
      </rPr>
      <t>IROP 2 - II/290 Roprachtice – Kořenov (zbylé úseky)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</si>
  <si>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 xml:space="preserve">IROP 2 - II/290 Roprachtice – Kořenov (zbylé úseky) </t>
    </r>
    <r>
      <rPr>
        <sz val="8"/>
        <color rgb="FFFF0000"/>
        <rFont val="Arial"/>
        <family val="2"/>
        <charset val="238"/>
      </rPr>
      <t>- předfinancování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</si>
  <si>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</si>
  <si>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</si>
  <si>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rPr>
        <sz val="8"/>
        <rFont val="Arial"/>
        <family val="2"/>
        <charset val="238"/>
      </rPr>
      <t xml:space="preserve">IROP 2 - II/292 Benešov u Semil - křižovatka s I/14 (2. etapa), úsek č. 1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</si>
  <si>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II/292 Benešov u Semil - křižovatka s I/14 (2. etapa), úsek č. 1</t>
    </r>
    <r>
      <rPr>
        <sz val="8"/>
        <color rgb="FFFF0000"/>
        <rFont val="Arial"/>
        <family val="2"/>
        <charset val="238"/>
      </rPr>
      <t xml:space="preserve"> - předfinancování</t>
    </r>
  </si>
  <si>
    <t>6620340000</t>
  </si>
  <si>
    <t>6620370000</t>
  </si>
  <si>
    <r>
      <t xml:space="preserve">INTERREG CZ/PL - Bezpečně a plynule přes hranice - </t>
    </r>
    <r>
      <rPr>
        <sz val="8"/>
        <color rgb="FF0000FF"/>
        <rFont val="Arial"/>
        <family val="2"/>
        <charset val="238"/>
      </rPr>
      <t>spolufinancování</t>
    </r>
  </si>
  <si>
    <r>
      <rPr>
        <sz val="8"/>
        <rFont val="Arial"/>
        <family val="2"/>
        <charset val="238"/>
      </rPr>
      <t xml:space="preserve">IROP 2 - II/268 Lomnice nad Popelkou - Košťálov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</si>
  <si>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II/268 Lomnice nad Popelkou - Košťálov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</si>
  <si>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t>INTERREG CZ/PL - Bezpečně a plynule přes hranice</t>
    </r>
    <r>
      <rPr>
        <sz val="8"/>
        <color rgb="FFFF0000"/>
        <rFont val="Arial"/>
        <family val="2"/>
        <charset val="238"/>
      </rPr>
      <t xml:space="preserve"> - předfinancování</t>
    </r>
  </si>
  <si>
    <t>0831020000</t>
  </si>
  <si>
    <t>0853050000</t>
  </si>
  <si>
    <t>Bezpečné uskladnění odpadů</t>
  </si>
  <si>
    <t>Významné aleje LK 3.etapa,Stvolínky,Valteřice,Český Dub</t>
  </si>
  <si>
    <t>0850140000</t>
  </si>
  <si>
    <t>08700820000</t>
  </si>
  <si>
    <t>08700830000</t>
  </si>
  <si>
    <t>3240210000</t>
  </si>
  <si>
    <t>0487180000</t>
  </si>
  <si>
    <t>0487190000</t>
  </si>
  <si>
    <t>finanční rezerva</t>
  </si>
  <si>
    <t>Naplňování memorand o protipovodňové ochraně na Lužické Nise a Smědé</t>
  </si>
  <si>
    <t>0880139 0000</t>
  </si>
  <si>
    <t>Fond malých projektů - EUROREGION NISA</t>
  </si>
  <si>
    <t>Monitoring vodních útvarů</t>
  </si>
  <si>
    <t>04503370000</t>
  </si>
  <si>
    <t>Rezervy v kapitole 912 - opravy a havárie v průběhu roku 2023 na objektech OŠMTS</t>
  </si>
  <si>
    <t>příprava a tvorba Implementace dlouhodobého záměru Libereckého kraje (I-DZ LK)</t>
  </si>
  <si>
    <t>maturitní zkouška</t>
  </si>
  <si>
    <t>Podpora žákovských parlamentů škol v kraji</t>
  </si>
  <si>
    <t>Ochrana a bezpečnost škol</t>
  </si>
  <si>
    <t>Speciální vzdělávání</t>
  </si>
  <si>
    <t>0492121497</t>
  </si>
  <si>
    <t>Dětský domov, Jablonec n./N, p.o. - Rekonstrukce objektu Pasecká, Jablonec nad Nisou</t>
  </si>
  <si>
    <t>Střední zdravotnická škola a SOŠ, Česká Lípa, p.o. - Pořízení kogenerační jednotky pro areál 28. října</t>
  </si>
  <si>
    <t>Dětský domov, Semily, p.o. - Oprava kanalizace v areálu</t>
  </si>
  <si>
    <t>04600220000</t>
  </si>
  <si>
    <r>
      <rPr>
        <sz val="8"/>
        <rFont val="Arial"/>
        <family val="2"/>
        <charset val="238"/>
      </rPr>
      <t>Implementace dlouhodobého záměru vzdělávání a rozvoje vzdělávací soustavy Libereckého kraje (I-DZ LK)</t>
    </r>
    <r>
      <rPr>
        <sz val="8"/>
        <color rgb="FF0000FF"/>
        <rFont val="Arial"/>
        <family val="2"/>
        <charset val="238"/>
      </rPr>
      <t xml:space="preserve"> - spolufinancování LK</t>
    </r>
  </si>
  <si>
    <r>
      <rPr>
        <sz val="8"/>
        <rFont val="Arial"/>
        <family val="2"/>
        <charset val="238"/>
      </rPr>
      <t>Implementace dlouhodobého záměru vzdělávání a rozvoje vzdělávací soustavy Libereckého kraje (I-DZ LK)</t>
    </r>
    <r>
      <rPr>
        <sz val="8"/>
        <color rgb="FFFF0000"/>
        <rFont val="Arial"/>
        <family val="2"/>
        <charset val="238"/>
      </rPr>
      <t xml:space="preserve"> - předfinancování LK</t>
    </r>
  </si>
  <si>
    <t>Jezdec. a dostih. spolek Mimoň-Dostih. dny v Mimoni</t>
  </si>
  <si>
    <t>CELKEM
příspěvek na provoz</t>
  </si>
  <si>
    <t xml:space="preserve">v tom: </t>
  </si>
  <si>
    <t>ostatní výdaje v rámci provozního příspěvku</t>
  </si>
  <si>
    <t>17xx</t>
  </si>
  <si>
    <t>celkem za  organizace v ránci odboru kultury*</t>
  </si>
  <si>
    <t>celkem za  organizace v ránci odboru školství*</t>
  </si>
  <si>
    <t>14xx</t>
  </si>
  <si>
    <t>dálkové teplo</t>
  </si>
  <si>
    <t>913 18 - Příspěvkové organizace / oddělení sekretariátu ředitele</t>
  </si>
  <si>
    <t>Hospic - režijní náklady</t>
  </si>
  <si>
    <t>0970018</t>
  </si>
  <si>
    <t>0990790000</t>
  </si>
  <si>
    <t>06801073009</t>
  </si>
  <si>
    <t>06801085103</t>
  </si>
  <si>
    <t>06801094043</t>
  </si>
  <si>
    <t>06801104007</t>
  </si>
  <si>
    <t>06801114007</t>
  </si>
  <si>
    <t>06801125001</t>
  </si>
  <si>
    <t>Cyklostezka podél I/13 v obci Bílý Kostel n./N. (85% ze SFDI)</t>
  </si>
  <si>
    <t>0650004001</t>
  </si>
  <si>
    <t>0656002001</t>
  </si>
  <si>
    <t>dopravní obslužnost autobusová - protarifovací ztráta - SML</t>
  </si>
  <si>
    <t>0656003102</t>
  </si>
  <si>
    <t>dopravní obslužnost autobusová - protarifovací ztráta - DSOJ</t>
  </si>
  <si>
    <t>21600010000</t>
  </si>
  <si>
    <t>Regionální koncepce</t>
  </si>
  <si>
    <t>Stavba roku</t>
  </si>
  <si>
    <t xml:space="preserve">Koordinace Kotlíkových dotací </t>
  </si>
  <si>
    <t>Udržitelnost projektů</t>
  </si>
  <si>
    <t>Smartakcelerátor LK - udržitelnost projektu spolufinancovaného EU</t>
  </si>
  <si>
    <t>Smartakcelerátor LK II - udržitelnost projektu spolufinancovaného EU</t>
  </si>
  <si>
    <t>2650060000</t>
  </si>
  <si>
    <t>02640060000</t>
  </si>
  <si>
    <t>07620171702</t>
  </si>
  <si>
    <t>07501660000</t>
  </si>
  <si>
    <t>* viz. podrobný rozpis pro jednotlivé organizace na samostatném listě kapitola 913 07</t>
  </si>
  <si>
    <t>0721180000</t>
  </si>
  <si>
    <t>Propagace kultury v LK</t>
  </si>
  <si>
    <t>Propagace památkové péče</t>
  </si>
  <si>
    <t>Propagace památkové péče - publikace</t>
  </si>
  <si>
    <t>Marketingová podpora</t>
  </si>
  <si>
    <t>Turistická infrastruktura cestovního ruchu</t>
  </si>
  <si>
    <t>0731030000</t>
  </si>
  <si>
    <t>0750150000</t>
  </si>
  <si>
    <t>Za společným dědictvím na kole i pěšky</t>
  </si>
  <si>
    <t>Dvořákův festival – Dvořákův Turnov a Sychrov</t>
  </si>
  <si>
    <t>Bitva u Liberce 1757 - ARCHA 13, ops.</t>
  </si>
  <si>
    <t>Majáles Liberec</t>
  </si>
  <si>
    <t>Anifilm - mezinárodní festival animovaných filmů</t>
  </si>
  <si>
    <t>Veletrh Euroregiontour Jablonec nad Nisou</t>
  </si>
  <si>
    <t>Rozpis na jednotlivé knihovny zatím není stanoven</t>
  </si>
  <si>
    <t>07700010000</t>
  </si>
  <si>
    <t>Regionální funkce knihoven - nerozepsaný objem</t>
  </si>
  <si>
    <t>Soutěž o nejlepší knihovnu LK</t>
  </si>
  <si>
    <t>Soutěž o nejlepší kroniku LK</t>
  </si>
  <si>
    <t>Naivní divadlo Liberec- doprava dětí na představení</t>
  </si>
  <si>
    <t>Odměna v kraj.kole soutěže - Program regenerace měst.památ.rezervací a měst.památ.zón</t>
  </si>
  <si>
    <t xml:space="preserve">měření kvality ovzduší v obci Libereckého kraje </t>
  </si>
  <si>
    <t>0831030000</t>
  </si>
  <si>
    <t>rezerva na vrácení záloh na poplatky za z. ovzduší</t>
  </si>
  <si>
    <t>0878000000</t>
  </si>
  <si>
    <t>likvidace invazních druhů živočichů a rostlin</t>
  </si>
  <si>
    <t>08700850000</t>
  </si>
  <si>
    <t>Podpora regionálních aktivit v oblasti zemědělství</t>
  </si>
  <si>
    <t>08700920000</t>
  </si>
  <si>
    <t>08700930000</t>
  </si>
  <si>
    <t>8.1 Podpora environmentálního vzdělávání, výchovy a osvěty</t>
  </si>
  <si>
    <t>8.6 Podpora retece vody v krajině a adaptace sídel na změnu klimatu</t>
  </si>
  <si>
    <t>3240260000</t>
  </si>
  <si>
    <t xml:space="preserve">Individuální dotace </t>
  </si>
  <si>
    <t>0300010000</t>
  </si>
  <si>
    <t>správa majetku kraje - externí architekt a rozpočtář</t>
  </si>
  <si>
    <t>7620101704</t>
  </si>
  <si>
    <t>knihy a odborné listinné informační prostředky</t>
  </si>
  <si>
    <t>nákup materiálu jinde nezařazený</t>
  </si>
  <si>
    <t>zaplacené sankce a odstupné</t>
  </si>
  <si>
    <t>Parky, zeleň a parkoviště</t>
  </si>
  <si>
    <t>Tuzemské cestovné zaměstnanců krajského úřadu</t>
  </si>
  <si>
    <t>Zahraniční cestovné zaměstnanců krajského úřadu</t>
  </si>
  <si>
    <t>Autoprovoz</t>
  </si>
  <si>
    <t>Stravování</t>
  </si>
  <si>
    <t>Limitované položky</t>
  </si>
  <si>
    <t>029106</t>
  </si>
  <si>
    <t>029107</t>
  </si>
  <si>
    <t>* viz. podrobný rozpis pro jednotlivé organizace na samostatném listě kapitola 913 04</t>
  </si>
  <si>
    <t>0487220000</t>
  </si>
  <si>
    <t>0487230000</t>
  </si>
  <si>
    <t>0487240000</t>
  </si>
  <si>
    <t>0487250000</t>
  </si>
  <si>
    <t>0487260000</t>
  </si>
  <si>
    <t>SPORTFILM z.s. - INTERNATIONAL FICTS FESTIVAL</t>
  </si>
  <si>
    <t>SKI KLUB JIZERSKÁ PADESÁTKA z.s.- Jizerská padesátka</t>
  </si>
  <si>
    <t>AC Turnov, z.s. - Memoriál L. Daňka</t>
  </si>
  <si>
    <t>PAKLI SPORT KLUB, Jablonné v P. - Internat. MTB marathon Malevil Cup</t>
  </si>
  <si>
    <t xml:space="preserve">TJ Dosky z.s. - EURO HRY Doksy </t>
  </si>
  <si>
    <t>Cesta za snem, z.s. - Handy Cyklo Maraton</t>
  </si>
  <si>
    <t>TJ LIAZ Jablonec n.N. - Jablonecká hala</t>
  </si>
  <si>
    <t>SFM, s.r.o. - Sport Live</t>
  </si>
  <si>
    <t>TERRA SPORT s.r.o.- ČT AUTHOR CUP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</si>
  <si>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</si>
  <si>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</si>
  <si>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</si>
  <si>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Nadač.fond Severočeských olympioniků- Setkání olympioniků</t>
  </si>
  <si>
    <t>AUTOKLUB BOHEMIA SPORT v AČR - Rally Bohemia</t>
  </si>
  <si>
    <t>NORTH BIKE CLUB – Dětský MTB Cup</t>
  </si>
  <si>
    <t>Sport Č. Lípa, p.o. - City Cross Run&amp;Walk</t>
  </si>
  <si>
    <t>Tempo Team Prague s.r.o. -Run Czech- Mattoni Lbc. Nature Run</t>
  </si>
  <si>
    <t>Sportuj po Česku z.s., Hradec Králové - Prima CUP</t>
  </si>
  <si>
    <t>04801926045</t>
  </si>
  <si>
    <t>Veletrh vzdělávání a pracov. příležitostí</t>
  </si>
  <si>
    <t>TUL v Liberci - Cena hejtmana LK pro studenty TUL</t>
  </si>
  <si>
    <t xml:space="preserve">TUL v Liberci - Dětská univerzita </t>
  </si>
  <si>
    <t>DDM Větrník, Liberec, p.o. - Okr.a kraj.kola soutěží v  LK</t>
  </si>
  <si>
    <t>DDM Libertin, Č. Lípa, p.o. - Okr.a kraj.kola soutěží v  LK</t>
  </si>
  <si>
    <t>DDM Vikýř, Jablonec n.N.,p.o. - Okr.a kraj.kola soutěží v  LK</t>
  </si>
  <si>
    <t>SVČ Semily, p.o. - Okr.a kraj.kola soutěží v  LK</t>
  </si>
  <si>
    <t xml:space="preserve">Sdružení pro rozvoj LK- Pakt zaměstnanosti </t>
  </si>
  <si>
    <t xml:space="preserve">DDÚ, SVP a ZŠ Liberec, p.o. - Zajištění provozu ambulantních středisek výchovné péče </t>
  </si>
  <si>
    <t>Podpora ojed. projektů zaměř. na řešení naléhavých potřeb v obl. vzděl.a škol.v průběhu roku - záštity</t>
  </si>
  <si>
    <t xml:space="preserve">Okr. hospodář. komora Semily -Burza středních škol </t>
  </si>
  <si>
    <t>Zlatý oříšek -podpora mimoř. nadaných a úspěšných dětí ČR</t>
  </si>
  <si>
    <t>Pražský inovační institut, z.ú. - Nástroje pro podporu DVPP</t>
  </si>
  <si>
    <t>Krizová intervence</t>
  </si>
  <si>
    <t>0492041437</t>
  </si>
  <si>
    <t>0492061452</t>
  </si>
  <si>
    <t xml:space="preserve">OA, HŠ a SOŠ, Turnov, Zborovská 519. p.o. - Zhotovení PD na úpravu areálu Alešova 1723, Turnov </t>
  </si>
  <si>
    <t>0492071476</t>
  </si>
  <si>
    <t>1491231474</t>
  </si>
  <si>
    <t>04600230000</t>
  </si>
  <si>
    <t>Gymnázium, Frýdlant, Mládeže 884, p.o.</t>
  </si>
  <si>
    <t>Střední škola a Mateřská škola, Na Bojišti 15, Liberec , příspěvková organizace</t>
  </si>
  <si>
    <t>Základní škola a mateřská škola logopedická, Liberec, E.Krásnohorské 921, příspěvková organizace</t>
  </si>
  <si>
    <t>Základní škola a Mateřská škola při nemocnici, Liberec, Husova 357/10, příspěvková organizace</t>
  </si>
  <si>
    <t>Gymnázium,Tanvald, Školní 305, příspěvková organizace</t>
  </si>
  <si>
    <t>Pedagogicko-psychologická poradna, Jablonec n. N., Smetanova 66, příspěvková organizace</t>
  </si>
  <si>
    <t>Střední zdravotnická škola a Střední odborná škola, Česká Lípa, 28. října 2707, příspěvková organizace</t>
  </si>
  <si>
    <t>Základní škola a Mateřská škola při dětské léčebně, Cvikov, Ústavní 531, příspěvková organizace</t>
  </si>
  <si>
    <t>Gymnázium, Střední odborná škola a Střední zdravotnická škola, Jilemnice, Tkalcovská 460, příspěvková organizace</t>
  </si>
  <si>
    <t>Střední škola, Semily, 28. října 607, příspěvková organizace</t>
  </si>
  <si>
    <t xml:space="preserve">Integrovaná střední škola, Vysoké nad Jizerou, Dr. Farského 300, příspěvková organizace </t>
  </si>
  <si>
    <t>Dětský domov, Semily, Nad školami 480, příspěvková organizace</t>
  </si>
  <si>
    <t>Speciálně pedagogické centrum logopedické a surdopedické, Liberec, příspěvková organizace</t>
  </si>
  <si>
    <t>05501921501</t>
  </si>
  <si>
    <t>05501931504</t>
  </si>
  <si>
    <t>05501941509</t>
  </si>
  <si>
    <t>05501951512</t>
  </si>
  <si>
    <t>05501961513</t>
  </si>
  <si>
    <t>05501971515</t>
  </si>
  <si>
    <t>05501981523</t>
  </si>
  <si>
    <t>05501991504</t>
  </si>
  <si>
    <t>OSTARA - osobní automobil typu MPV</t>
  </si>
  <si>
    <t>Strategie soc.služeb poskytovatelů a obcí</t>
  </si>
  <si>
    <t>Krajská Rada seniorů Libereckého kraje</t>
  </si>
  <si>
    <t>0529010000</t>
  </si>
  <si>
    <t>0561020000</t>
  </si>
  <si>
    <t>05701210000</t>
  </si>
  <si>
    <t>05701220000</t>
  </si>
  <si>
    <t>0591021522</t>
  </si>
  <si>
    <t>05600070000</t>
  </si>
  <si>
    <t>LIBERECKÝ KRAJ</t>
  </si>
  <si>
    <t>kap.</t>
  </si>
  <si>
    <t>rozpočtové kapitoly kraje</t>
  </si>
  <si>
    <t>SVR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</si>
  <si>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</si>
  <si>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</si>
  <si>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</si>
  <si>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</si>
  <si>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</si>
  <si>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</si>
  <si>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ekonomický odbor (EO)</t>
  </si>
  <si>
    <t>účelové neinvestiční dotace v resortu školství</t>
  </si>
  <si>
    <t>odbor školství, mládeže, tělovýchovy a sportu (OŠMTS)</t>
  </si>
  <si>
    <t>odbor sociálních věcí (OSV)</t>
  </si>
  <si>
    <t>odbor silničního hospodářství (OSH)</t>
  </si>
  <si>
    <t>odbor kultury, památkové péče a cestovního ruchu (OKPPCR)</t>
  </si>
  <si>
    <t>účelové investiční dotace v resortu školství</t>
  </si>
  <si>
    <t>odbor životního prostředí a zemědělství (OŽPZ)</t>
  </si>
  <si>
    <t>spolufinancování EU</t>
  </si>
  <si>
    <t>odbor zdravotnictví (OZ)</t>
  </si>
  <si>
    <t>právní odbor (PO)</t>
  </si>
  <si>
    <t xml:space="preserve">sociální fond </t>
  </si>
  <si>
    <t>odbor územního plánování a stavebného řádu (OÚPSŘ)</t>
  </si>
  <si>
    <t xml:space="preserve">odbor informatiky (OI) </t>
  </si>
  <si>
    <t>13</t>
  </si>
  <si>
    <t xml:space="preserve">správní odbor (SO) </t>
  </si>
  <si>
    <t>odbor investic a správy nemovitého majetku (OISNM)</t>
  </si>
  <si>
    <t>fond ochrany vod</t>
  </si>
  <si>
    <t>odbor kancelář ředitele (OKŘ)</t>
  </si>
  <si>
    <t>oddělení sekretariátu ředitele (OSŘ)</t>
  </si>
  <si>
    <t>oddělení veřejných zakázek (VZ)</t>
  </si>
  <si>
    <t>odbor dopravní obslužnosti (ODO)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</si>
  <si>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</si>
  <si>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</si>
  <si>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</si>
  <si>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</si>
  <si>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</si>
  <si>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</si>
  <si>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</si>
  <si>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</si>
  <si>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</si>
  <si>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</si>
  <si>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</si>
  <si>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</si>
  <si>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</si>
  <si>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</si>
  <si>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</si>
  <si>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</si>
  <si>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</si>
  <si>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</si>
  <si>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</si>
  <si>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</si>
  <si>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</si>
  <si>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zapojení disponibilních prostředků předchozích období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</si>
  <si>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</si>
  <si>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</si>
  <si>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</si>
  <si>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</si>
  <si>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</si>
  <si>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</si>
  <si>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</si>
  <si>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</si>
  <si>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</si>
  <si>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</si>
  <si>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kultury - pouze ZOO Liberec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</si>
  <si>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</si>
  <si>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</si>
  <si>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</si>
  <si>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</si>
  <si>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</si>
  <si>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24xx</t>
  </si>
  <si>
    <t>nedaňové příjmy - přijaté splátky půjčených prostředků</t>
  </si>
  <si>
    <t>2xxx</t>
  </si>
  <si>
    <t>nedaňové příjmy ostatní</t>
  </si>
  <si>
    <t>311x</t>
  </si>
  <si>
    <t>příjmy z prodeje dlouhodobého majetku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</si>
  <si>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</si>
  <si>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</si>
  <si>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</si>
  <si>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</si>
  <si>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</si>
  <si>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</si>
  <si>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</si>
  <si>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>Příjmy a finanční zdroje kraje celkem</t>
  </si>
  <si>
    <t xml:space="preserve">Daňové příjmy </t>
  </si>
  <si>
    <t>podíl kraje na sdílených daních státu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</si>
  <si>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</si>
  <si>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</si>
  <si>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</si>
  <si>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</si>
  <si>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</si>
  <si>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</si>
  <si>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</si>
  <si>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</si>
  <si>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</si>
  <si>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</si>
  <si>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</si>
  <si>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</si>
  <si>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ostatní daňové příjmy</t>
  </si>
  <si>
    <t>poplatky za znečišťování ovzduší</t>
  </si>
  <si>
    <t>poplatek za odebrané množství podzemní vody</t>
  </si>
  <si>
    <t>odvody PO v resortu školství, mládeže, tělovýchovy a sportu</t>
  </si>
  <si>
    <t>odvody PO v resortu rozvoje venkova, zemědělství a ŽP</t>
  </si>
  <si>
    <t>příjmy z úroků z  bankovních účtů</t>
  </si>
  <si>
    <t>ostatní příjmy z vlastní činnosti - věcná břemena</t>
  </si>
  <si>
    <t>přijaté sankční platby</t>
  </si>
  <si>
    <t>příspěvky na dopravní obslužnost od ostatních přispěvatelů</t>
  </si>
  <si>
    <t>digitální mapy veřejné správy</t>
  </si>
  <si>
    <t>příjmy z pronájmu ostat.nemovitostí a jejich částí, budova KÚ LK, budovy E a D, pronájmy a energie</t>
  </si>
  <si>
    <t>příjmy z přeúčtování energií a služeb v souvislosti s pronájmy budov E a D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</si>
  <si>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</si>
  <si>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</si>
  <si>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</si>
  <si>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</si>
  <si>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změna stavu krátkodobých prostředků na bankovních účtech</t>
  </si>
  <si>
    <t>Rozpočet Libereckého kraje                                           na rok 2024</t>
  </si>
  <si>
    <t>l i s t o p a d    2 0 2 3</t>
  </si>
  <si>
    <t>SR 2023</t>
  </si>
  <si>
    <t>UR 2023</t>
  </si>
  <si>
    <t>NR 2024</t>
  </si>
  <si>
    <t>Střednědobý výhled rozpočtu LK na období let 2024 - 2027</t>
  </si>
  <si>
    <t>schválený rozpočet kraje na rok 2023</t>
  </si>
  <si>
    <t>upravený rozpočet kraje 2023 k 30. 09. 2023</t>
  </si>
  <si>
    <t>návrh rozpočtu kraje na rok 2024</t>
  </si>
  <si>
    <t>Příjmy rozpočtu kraje 2024</t>
  </si>
  <si>
    <t>Výdaje rozpočtu kraje 2024</t>
  </si>
  <si>
    <t>Návrh limitů 2024 ze SVR</t>
  </si>
  <si>
    <t>ROZPOČET LIBERECKÉHO KRAJE 2024</t>
  </si>
  <si>
    <t>Limity v rozpočtu 2024</t>
  </si>
  <si>
    <t>923 01 - Spolufinancování EU /odbor kancelář hejtmana</t>
  </si>
  <si>
    <t>923 01</t>
  </si>
  <si>
    <t>SHČMS - OSH Liberec - zajištění činnosti</t>
  </si>
  <si>
    <t>SHČMS - OSH Jablonec nad Nisou - zajištění činnosti</t>
  </si>
  <si>
    <t>SHČMS - OSH Semily - zajištění činnosti</t>
  </si>
  <si>
    <t>SHČMS - OSH Česká Lípa - zajištění činnosti</t>
  </si>
  <si>
    <t>Podpora akcí Československé obce legionářské</t>
  </si>
  <si>
    <t>Krajské hasičské slavnosti</t>
  </si>
  <si>
    <t>Podpora Nadace policistů a hasičů</t>
  </si>
  <si>
    <t>0170024</t>
  </si>
  <si>
    <t>0170025</t>
  </si>
  <si>
    <t>0170026</t>
  </si>
  <si>
    <t>0170027</t>
  </si>
  <si>
    <t>01700132613</t>
  </si>
  <si>
    <t>mezinárodní spolupráce</t>
  </si>
  <si>
    <t>limit pro 2024</t>
  </si>
  <si>
    <t>ARR - NFV eDIH</t>
  </si>
  <si>
    <t>LeaderFest 2024</t>
  </si>
  <si>
    <t>PodnikniTo Frýdlant</t>
  </si>
  <si>
    <t>PodnikniTo Tanvald</t>
  </si>
  <si>
    <t>PodnikniTo Semily</t>
  </si>
  <si>
    <t>Pošta Partner</t>
  </si>
  <si>
    <t xml:space="preserve">OPŽP - zeleň DDŮ Jindřichovice - spolufinancování LK </t>
  </si>
  <si>
    <t xml:space="preserve">OPŽP - zeleň DDŮ Jindřichovice - předfinancování LK </t>
  </si>
  <si>
    <t xml:space="preserve">OPŽP - zeleň DDŮ Sloup - spolufinancování LK </t>
  </si>
  <si>
    <t xml:space="preserve">OPŽP - zeleň DDŮ Sloup - předfinancování LK </t>
  </si>
  <si>
    <t>Pořízení 34 elektromobilů pro p.o. a KÚLK</t>
  </si>
  <si>
    <t xml:space="preserve">OPŽP-Podpora kuňky Dolní Ploučnice - spolufinancování LK </t>
  </si>
  <si>
    <t xml:space="preserve">OPŽP-Podpora kuňky Dolní Ploučnice - předfinancování LK </t>
  </si>
  <si>
    <t xml:space="preserve">OPŽP-Biotop pro ropuchu Žízníkov - spolufinancování LK </t>
  </si>
  <si>
    <t xml:space="preserve">OPŽP-Biotop pro ropuchu Žízníkov - předfinancování LK </t>
  </si>
  <si>
    <t xml:space="preserve">IROP - Záchrana pokladů - SČ Muzeum Lbc - spolufinancování LK </t>
  </si>
  <si>
    <t xml:space="preserve">IROP - Záchrana pokladů - SČ Muzeum Lbc - předfinancování LK </t>
  </si>
  <si>
    <t>5620211513</t>
  </si>
  <si>
    <t xml:space="preserve">Digitální technická mapa - spolufinancování LK </t>
  </si>
  <si>
    <t xml:space="preserve">Digitální technická mapa - předfinancování LK </t>
  </si>
  <si>
    <t xml:space="preserve">NF - Osvětová kampaň: Jak správně topit - spolufinancování LK </t>
  </si>
  <si>
    <t xml:space="preserve">NF - Osvětová kampaň: Jak správně topit - předfinancování LK </t>
  </si>
  <si>
    <t xml:space="preserve">ZZS LK - Kybernetická bezpečnost - spolufinancování LK </t>
  </si>
  <si>
    <t xml:space="preserve">ZZS LK - Kybernetická bezpečnost - předfinancování LK </t>
  </si>
  <si>
    <t>IROP Revitalizace muzejního parku Severočeské muzeum Liberec - spolufinancování LK</t>
  </si>
  <si>
    <t>Změna technologie osvětlení expozic Oblastní Galerie Liberec - spolufinancování LK</t>
  </si>
  <si>
    <t>Změna technologie osvětlení expozic Oblastní Galerie Liberec - předfinancování LK</t>
  </si>
  <si>
    <t xml:space="preserve">Záchrana uměleckých děl ve sbírkách Oblastní galerie Liberec - spolufinancování LK </t>
  </si>
  <si>
    <t>Záchrana uměleckých děl ve sbírkách Oblastní galerie Liberec - předfinancování LK</t>
  </si>
  <si>
    <t xml:space="preserve">Ochrana a zpřístupnění knihovního fondu Severočeského muzea - spolufinancování LK </t>
  </si>
  <si>
    <t xml:space="preserve">Ochrana a zpřístupnění knihovního fondu Severočeského muzea - předfinancování LK </t>
  </si>
  <si>
    <t xml:space="preserve">TP ČR-SASKO 2014 -2020 - spolufinancování LK </t>
  </si>
  <si>
    <t xml:space="preserve">TP INTERREG ČESKO-SASKO 2021 -2027 - spolufinancování LK </t>
  </si>
  <si>
    <t xml:space="preserve">TP ČR-POLSKO 2014 -2020 - spolufinancování LK </t>
  </si>
  <si>
    <t xml:space="preserve">TP Interreg Česko-Polsko 2021 -2027 - spolufinancování LK </t>
  </si>
  <si>
    <t xml:space="preserve">Smart akcelerátor LK II - spolufinancování LK </t>
  </si>
  <si>
    <t>2650170000</t>
  </si>
  <si>
    <t xml:space="preserve">Smart akcelerátor LK II - předfinancování LK </t>
  </si>
  <si>
    <t xml:space="preserve">Smart akcelerátor LK III - spolufinancování LK </t>
  </si>
  <si>
    <t xml:space="preserve">Smart akcelerátor LK III - předfinancování LK </t>
  </si>
  <si>
    <t>ARR - účelová dotace SALK III</t>
  </si>
  <si>
    <t xml:space="preserve">OPTP - Regionální stálá konference LK V - spolufinancování LK </t>
  </si>
  <si>
    <t xml:space="preserve">OPTP - Regionální stálá konference LK VI - spolufinancování LK </t>
  </si>
  <si>
    <t>Kotlíkové dotace III - NZÚ</t>
  </si>
  <si>
    <t>Kotlíkové dotace IV - neinvestice</t>
  </si>
  <si>
    <t>Kotlíkové dotace V - neinvestice</t>
  </si>
  <si>
    <t>Juniorní centrum excelence - spolufinancování LK</t>
  </si>
  <si>
    <t>Juniorní centrum excelence - předfinancování LK</t>
  </si>
  <si>
    <t>Zvýšení kybernetické bezpečnosti KÚLK</t>
  </si>
  <si>
    <t xml:space="preserve">OPŽP 4.3. - Tůně - zadržení vody Frýdlantsko - spolufinancování LK </t>
  </si>
  <si>
    <t xml:space="preserve">OPŽP 4.3. - Tůně - zadržení vody Frýdlantsko - předfinancování LK </t>
  </si>
  <si>
    <t xml:space="preserve">Rozvoj DTM - domapování DTI - spolufinancování LK </t>
  </si>
  <si>
    <t>Rozvoj DTM - domapování DTI - předfinancování LK</t>
  </si>
  <si>
    <t xml:space="preserve">E-Health Interoperabilita ZZS LK - spolufinancování LK </t>
  </si>
  <si>
    <t>E-Health Interoperabilita ZZS LK - předfinancování LK</t>
  </si>
  <si>
    <t>02640070000</t>
  </si>
  <si>
    <t>02640080000</t>
  </si>
  <si>
    <t>02650180000</t>
  </si>
  <si>
    <t xml:space="preserve">ARR - NFV SALK III </t>
  </si>
  <si>
    <t>02650190000</t>
  </si>
  <si>
    <t xml:space="preserve">08620151448  </t>
  </si>
  <si>
    <t xml:space="preserve">OPŽP Frýdlantsko-biokoridor Supí vrch-Bažantnice </t>
  </si>
  <si>
    <t>12640050000</t>
  </si>
  <si>
    <t>02630080000</t>
  </si>
  <si>
    <t>02739990000</t>
  </si>
  <si>
    <t>02650240000</t>
  </si>
  <si>
    <t>OPTP - Regionální stálá konference LK VI - předfinancování LK</t>
  </si>
  <si>
    <t>Krajská sportovní infrastruktura</t>
  </si>
  <si>
    <t>Střední uměleckoprůmyslová škola sklářská Kamenický Šenov - dětské sympozium</t>
  </si>
  <si>
    <t xml:space="preserve">Realizace okresních kol soutěží v okrese Liberec a krajských kol soutěží pro žáky ze škol sídlících na území Libereckého kraje </t>
  </si>
  <si>
    <t>Realizace projektu Post Bellum</t>
  </si>
  <si>
    <t>Koncepční materiály a výkon ostatní činnosti dle škol.zákona</t>
  </si>
  <si>
    <t>EDUCA - veletrh vzdělávání a pracovních činností</t>
  </si>
  <si>
    <t>Realizace aktivit k podpoře vzdělávání</t>
  </si>
  <si>
    <t>SR 2024</t>
  </si>
  <si>
    <t xml:space="preserve">Finanční dary medailistům Her olympiád dětí a mládeže </t>
  </si>
  <si>
    <t>Elitní sportovní subjekty reprezentující Liberecký kraj</t>
  </si>
  <si>
    <t>KRAJSKÁ ORGANIZACE ČUS LK - Sportovec roku Libereckého kraje</t>
  </si>
  <si>
    <t>Dotační program sportovní infrastruktura</t>
  </si>
  <si>
    <t>Dotační program Podpora individuálních sportů I. kategorie</t>
  </si>
  <si>
    <t>Krajská rada AŠSK - Celoroční podpora KR AŠSK ČR LK</t>
  </si>
  <si>
    <t xml:space="preserve">Sokolská župa Ještědská - Provoz kanceláře Sokolské župy Ještědské </t>
  </si>
  <si>
    <t xml:space="preserve">Sokolská župa Krkonošská – Pecháčkova - Provoz sokolské župy jako servisního centra pro sokolské jednoty </t>
  </si>
  <si>
    <t>Sokolská župa Jizerská – Organizační a materiálové zajištění pro tělocvičné jednoty sdružené v SŽJ</t>
  </si>
  <si>
    <t>Rezerva pro řešení aktuálních požadavků</t>
  </si>
  <si>
    <t>KRAJSKÁ ORGANIZACE ČUS LK - Provoz Krajské porganizace ČUS Lbereckého kraje</t>
  </si>
  <si>
    <t>Liberecká sportovní a tělovýchovná organizace z.s.</t>
  </si>
  <si>
    <t>Sportovní unie Českolipska</t>
  </si>
  <si>
    <t>Okresní organizace ČUS Jablonec nad Nisou z.s.</t>
  </si>
  <si>
    <t>Technická univerzita Liberec - memorandum o spolupráci</t>
  </si>
  <si>
    <t>Individuální podpora neziskových akcí v oblasti školství a mládeže</t>
  </si>
  <si>
    <t>Statutární město Liberec - Rekonstrukce bazénu Liberec</t>
  </si>
  <si>
    <t>Sokolská župa Ještědská - Sokolské slety 2024</t>
  </si>
  <si>
    <t>Statutární město Liberec - Sportovní a rekreační areál Vesec</t>
  </si>
  <si>
    <t>Díky trenére, z.s. - Díky trenére</t>
  </si>
  <si>
    <t>Kyberbezpečnost, kraje pro bezpečný internet</t>
  </si>
  <si>
    <t>04813172001</t>
  </si>
  <si>
    <t>04813800000</t>
  </si>
  <si>
    <t>04813780000</t>
  </si>
  <si>
    <t>04814360000</t>
  </si>
  <si>
    <t>04814370000</t>
  </si>
  <si>
    <t>04814380000</t>
  </si>
  <si>
    <t>nové</t>
  </si>
  <si>
    <t>Školní statek, Frýdlant, p.o. - Realizace nového komplexního řešení</t>
  </si>
  <si>
    <t>Střední průmyslová škola a VOŠ, Liberec, p.o. - Vznik učeben pro Technické lyceum</t>
  </si>
  <si>
    <t>SPŠ a VOŠ, Liberec - Rekonstrukce výměníku areál Tyršova - havárie</t>
  </si>
  <si>
    <t>Gymnázium Mimoň, p.o. - Vybudování otopné soustavy - havárie</t>
  </si>
  <si>
    <t>Gymnázium F. X. Šaldy, Liberec, p.o. - Oprava střechy vč. přípravy FVE</t>
  </si>
  <si>
    <t xml:space="preserve">ZŠ speciální, Jilemnice - Umístění speciální školy </t>
  </si>
  <si>
    <t>Střední průmyslová škola, Česká Lípa, p.o. - Rekonstrukce kuchyně</t>
  </si>
  <si>
    <t>Střední odborná škola, Liberec, p.o. - Oprava fasády internátu včetně výměny otvorových výplní</t>
  </si>
  <si>
    <t>Střední škola řemesel a služeb, Jablonec n/N, p.o. - Oprava fasády objektu Podhorská, Jablonec n/N - zpracování projektové dokumentace</t>
  </si>
  <si>
    <t>SUPŠ a VOŠ, Jablonec n/N - Výměna otvorových výplní</t>
  </si>
  <si>
    <r>
      <rPr>
        <sz val="8"/>
        <color theme="1"/>
        <rFont val="Arial"/>
        <family val="2"/>
        <charset val="238"/>
      </rPr>
      <t>Podpora školního stravování v Libereckém kraji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</si>
  <si>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color theme="1"/>
        <rFont val="Arial"/>
        <family val="2"/>
        <charset val="238"/>
      </rPr>
      <t xml:space="preserve">Podpora školního stravování v Libereckém kraji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</si>
  <si>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OPVVV - Naplňování krajského akčního plánu rozvoje vzdělávání LK II. (NAKAP LK II)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</si>
  <si>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OPVVV - Naplňování krajského akčního plánu rozvoje vzdělávání LK II. (NAKAP LK II) -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</si>
  <si>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pkračování</t>
  </si>
  <si>
    <t xml:space="preserve">Střední průmyslová škola a Vyšší odborná škola, Liberec 1, Masarykova 3, příspěvková organizace </t>
  </si>
  <si>
    <t>Střední škola strojní, stavební a dopravní, Liberec , příspěvková organizace</t>
  </si>
  <si>
    <t>Školní statek Frýdlant, příspěvková organizace</t>
  </si>
  <si>
    <t>Celkové limity 2024 ze SVR = NR 2024</t>
  </si>
  <si>
    <t>Odvody PO - příjmy rozpočtu 2024</t>
  </si>
  <si>
    <t>CIPS LK – Rekonstrukce bytu po bývalé nájemnici</t>
  </si>
  <si>
    <t>Domov důchodců Rokytnice nad Jizerou - revitalizace zahrady</t>
  </si>
  <si>
    <t>Služby sociální péče TEREZA - pořízení 9 místního automobilu</t>
  </si>
  <si>
    <t>Domov důchodců Jindřichovice - oprava balkonu vila Rozálie</t>
  </si>
  <si>
    <t>Domov důchodců Jindřichovice - oprava terasy se schodištěm</t>
  </si>
  <si>
    <t>APOSS Liberec, p.o. - pořízení osobního automobilu</t>
  </si>
  <si>
    <t>Domov a Centrum denních služeb JBC - závěsný stropní systém DOZP Erbenova</t>
  </si>
  <si>
    <t>Dětské centrum Liberec - pořízení nového automobilu</t>
  </si>
  <si>
    <t>Domov důchodců Jablonecké Paseky - projektová dokumentace na výměnu elektroinstalace</t>
  </si>
  <si>
    <t>DD Jindřichovice, Rozálie - projektová dokumentace na výměnu elektroinstalace</t>
  </si>
  <si>
    <t>Příprava žadatelů o NRP</t>
  </si>
  <si>
    <t xml:space="preserve">Koordinátor pro zálležitosti  cizinců </t>
  </si>
  <si>
    <t>Sociální podnikání</t>
  </si>
  <si>
    <t>Dluhové poradenství - obce</t>
  </si>
  <si>
    <t>Domov důchodců Jablonecké Paseky - výměna elektroinstalace v objektu DD Jablonecké Paseky</t>
  </si>
  <si>
    <t>Domov Raspenava - zpracování projektové dokumentace na rekonstrukci staré budovy</t>
  </si>
  <si>
    <t>Domov a Centrum denních služeb Jablonec n.N. - nákup pozemku Na Šumavě 1410/7 v Jablonci nad Nisou</t>
  </si>
  <si>
    <t xml:space="preserve">Denní a pobyt. soc. služby Česká Lípa - nákup pozemku </t>
  </si>
  <si>
    <t xml:space="preserve">Předfinancování a 20% podíl LK - aleje dotační akce </t>
  </si>
  <si>
    <t>Svijany - převedení nemotorové dopravy přes D10</t>
  </si>
  <si>
    <t>Liberec - úprava podchodu pod nádražím ČD</t>
  </si>
  <si>
    <t>Most Semily</t>
  </si>
  <si>
    <t>Šimonovice</t>
  </si>
  <si>
    <t>Most Čtveřín</t>
  </si>
  <si>
    <t>0686850000</t>
  </si>
  <si>
    <t>6620380000</t>
  </si>
  <si>
    <t>6.2 Podprogram na podporu rekonstrukcí, udržby a oprav komunikací pro cyklisty</t>
  </si>
  <si>
    <t>6.5 Podpora městské mobility formou sdílených kol</t>
  </si>
  <si>
    <t>BotanZ - PD skleníky</t>
  </si>
  <si>
    <t>Akvizice PO resortu kultury</t>
  </si>
  <si>
    <t>Monitoring návštěvnosti-data mobilních operátorů</t>
  </si>
  <si>
    <t>eLpass</t>
  </si>
  <si>
    <t>0731040000</t>
  </si>
  <si>
    <t>0731050000</t>
  </si>
  <si>
    <t>Jablonecká Perle</t>
  </si>
  <si>
    <t>Art Week Liberec</t>
  </si>
  <si>
    <t>Marketingová podpora - podpora filmových produkcí</t>
  </si>
  <si>
    <r>
      <rPr>
        <sz val="8"/>
        <rFont val="Arial"/>
        <family val="2"/>
        <charset val="238"/>
      </rPr>
      <t>Strategie rozvoje kultury, kultur.dědictví a KKOLK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</si>
  <si>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rPr>
        <sz val="8"/>
        <rFont val="Arial"/>
        <family val="2"/>
        <charset val="238"/>
      </rPr>
      <t>Skryté skvosty II -</t>
    </r>
    <r>
      <rPr>
        <sz val="8"/>
        <color rgb="FF0000FF"/>
        <rFont val="Arial"/>
        <family val="2"/>
        <charset val="238"/>
      </rPr>
      <t xml:space="preserve"> spolufinancování LK</t>
    </r>
  </si>
  <si>
    <t>07600180000</t>
  </si>
  <si>
    <r>
      <t>Strategie rozvoje kultury, kultur.dědictví a KKOLK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 LK</t>
    </r>
  </si>
  <si>
    <r>
      <t>Skryté skvosty II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 LK</t>
    </r>
  </si>
  <si>
    <t>2. Kapitoly peněžních fondů rozpočtu kraje na rok 2024</t>
  </si>
  <si>
    <t>Výdajové limity kapitol a resortů rozpočtu kraje na rok 2024</t>
  </si>
  <si>
    <t>1. Výdajové kapitoly rozpočtu kraje na rok 2024</t>
  </si>
  <si>
    <t>SVR 2024</t>
  </si>
  <si>
    <t>UR 2023 / očekávaná skutečnost</t>
  </si>
  <si>
    <t>Příjmy a finanční zdroje rozpočtu 2024 - závazné ukazatele</t>
  </si>
  <si>
    <t>Hodnocení indikátorů koncepce PRVK</t>
  </si>
  <si>
    <t>konference Turow</t>
  </si>
  <si>
    <t>překlady Turow</t>
  </si>
  <si>
    <t>Spolufinancování prověření odtokových poměrů ne území ORP Jablonec nN</t>
  </si>
  <si>
    <t>Naplňování memorand o protipovodňové ochraně na Lužické Nise a Smědé - podpora obcí</t>
  </si>
  <si>
    <t>Podpora činnosti - Hnutí DUHA</t>
  </si>
  <si>
    <t>8.5 Podpora předcházení vzniku odpadů a využití biodpadů</t>
  </si>
  <si>
    <t>Individuální dotace Všeň</t>
  </si>
  <si>
    <t>Individuální dotace Náhlov, Ralsko</t>
  </si>
  <si>
    <t>3240285062</t>
  </si>
  <si>
    <t>Léčebna respiračních nemocí Cvikov- rekonstrukce pavilonu E</t>
  </si>
  <si>
    <t>Světový den srdce</t>
  </si>
  <si>
    <t>Podpora Center duševního zdraví v LK</t>
  </si>
  <si>
    <t xml:space="preserve">ZZS LK -  Nová výjezdová základna Liberec - architektonická soutěž </t>
  </si>
  <si>
    <t>9.4 Podpora primární péče</t>
  </si>
  <si>
    <t>OGL Oprava prostranství před budovou</t>
  </si>
  <si>
    <t>FVE - příprava projektů</t>
  </si>
  <si>
    <t>IVC Turnov - Daliměřice</t>
  </si>
  <si>
    <t>4620361469</t>
  </si>
  <si>
    <r>
      <rPr>
        <sz val="8"/>
        <rFont val="Arial"/>
        <family val="2"/>
        <charset val="238"/>
      </rPr>
      <t>OPŽP FVE Gymnázium Česká Lípa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</si>
  <si>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OPŽP FVE Gymnázium Česká Lípa</t>
    </r>
    <r>
      <rPr>
        <sz val="8"/>
        <color rgb="FF0000FF"/>
        <rFont val="Arial"/>
        <family val="2"/>
        <charset val="238"/>
      </rPr>
      <t xml:space="preserve"> - </t>
    </r>
    <r>
      <rPr>
        <sz val="8"/>
        <color rgb="FFFF0000"/>
        <rFont val="Arial"/>
        <family val="2"/>
        <charset val="238"/>
      </rPr>
      <t>předfinancování LK</t>
    </r>
  </si>
  <si>
    <r>
      <rPr>
        <sz val="8"/>
        <color theme="1"/>
        <rFont val="Arial"/>
        <family val="2"/>
        <charset val="238"/>
      </rPr>
      <t>FVE - SPŠT Jablonec n. N. Belgická 4852 -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</si>
  <si>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color theme="1"/>
        <rFont val="Arial"/>
        <family val="2"/>
        <charset val="238"/>
      </rPr>
      <t>FVE - SPŠT Jablonec n. N. Belgická 4852 -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</si>
  <si>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SOŠ Liberec Jablonecká 999 -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</si>
  <si>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>FVE - SOŠ Liberec Jablonecká 999 -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</si>
  <si>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ZŠ a MŠ logopedická Liberec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</si>
  <si>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color theme="1"/>
        <rFont val="Arial"/>
        <family val="2"/>
        <charset val="238"/>
      </rPr>
      <t xml:space="preserve">FVE - ZŠ a MŠ logopedická Liberec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</si>
  <si>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 xml:space="preserve">FVE - Obchodní akademie Česká Lípa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</si>
  <si>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>FVE - Obchodní akademie Česká Lípa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</si>
  <si>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SŠ gastronomie a služeb Liberec Dvorská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</si>
  <si>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 xml:space="preserve">FVE - SŠ gastronomie a služeb Liberec Dvorská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</si>
  <si>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color theme="1"/>
        <rFont val="Arial"/>
        <family val="2"/>
        <charset val="238"/>
      </rPr>
      <t xml:space="preserve">FVE - Domov důchodců Rokytnice nad JIzerou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</si>
  <si>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>FVE - Domov důchodců Rokytnice nad JIzerou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</si>
  <si>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 xml:space="preserve">ZOO Lbc - Kulturně kreativní centrum Lidové sady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</si>
  <si>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rFont val="Arial"/>
        <family val="2"/>
        <charset val="238"/>
      </rPr>
      <t xml:space="preserve">ZOO Lbc - Kulturně kreativní centrum Lidové sady - </t>
    </r>
    <r>
      <rPr>
        <sz val="8"/>
        <color rgb="FFFF0000"/>
        <rFont val="Arial"/>
        <family val="2"/>
        <charset val="238"/>
      </rPr>
      <t xml:space="preserve">předfinancování LK </t>
    </r>
  </si>
  <si>
    <t>ITI IROP Kultivace okolí sídla LK 2. etapa</t>
  </si>
  <si>
    <t>4620491450</t>
  </si>
  <si>
    <r>
      <rPr>
        <sz val="8"/>
        <rFont val="Arial"/>
        <family val="2"/>
        <charset val="238"/>
      </rPr>
      <t xml:space="preserve">SEN SPŠSEaVOŠ Liberec budova Tyršova ul.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</si>
  <si>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>Gymnázium F.X.Šaldy - výstavba pavilonu učeben -</t>
    </r>
    <r>
      <rPr>
        <sz val="8"/>
        <color rgb="FF0000FF"/>
        <rFont val="Arial"/>
        <family val="2"/>
        <charset val="238"/>
      </rPr>
      <t xml:space="preserve"> spolufinancování</t>
    </r>
  </si>
  <si>
    <r>
      <rPr>
        <sz val="8"/>
        <rFont val="Arial"/>
        <family val="2"/>
        <charset val="238"/>
      </rPr>
      <t>Dětský domov Jbc Pasecká - změna zdroje vytápění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</si>
  <si>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rPr>
        <sz val="8"/>
        <rFont val="Arial"/>
        <family val="2"/>
        <charset val="238"/>
      </rPr>
      <t>Dětský domov Jbc Pasecká - změna zdroje vytápění -</t>
    </r>
    <r>
      <rPr>
        <sz val="8"/>
        <color rgb="FFFF0000"/>
        <rFont val="Arial"/>
        <family val="2"/>
        <charset val="238"/>
      </rPr>
      <t xml:space="preserve"> předfinancování LK</t>
    </r>
  </si>
  <si>
    <t>4620511455</t>
  </si>
  <si>
    <r>
      <rPr>
        <sz val="8"/>
        <rFont val="Arial"/>
        <family val="2"/>
        <charset val="238"/>
      </rPr>
      <t>RAP APOSS výstavba domácností Liberec, Vratislavice I.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</si>
  <si>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RAP APOSS výstavba domácností Liberec, Vratislavice I.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</si>
  <si>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 xml:space="preserve">RAP APOSS výstavba domácností Liberec, Vratislavice II.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</si>
  <si>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rFont val="Arial"/>
        <family val="2"/>
        <charset val="238"/>
      </rPr>
      <t xml:space="preserve">RAP APOSS výstavba domácností Liberec, Vratislavice II.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</si>
  <si>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 xml:space="preserve">FVE Muzeum Českého ráje v Turnově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</si>
  <si>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FVE a fototermika na budově hospicu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</si>
  <si>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>ZZS LK - výjezdová základna a záložní operační středisko Jabl</t>
    </r>
    <r>
      <rPr>
        <sz val="8"/>
        <color theme="1"/>
        <rFont val="Arial"/>
        <family val="2"/>
        <charset val="238"/>
      </rPr>
      <t>onec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</si>
  <si>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>FVE a fototermika na budově hospicu -</t>
    </r>
    <r>
      <rPr>
        <sz val="8"/>
        <color rgb="FFFF0000"/>
        <rFont val="Arial"/>
        <family val="2"/>
        <charset val="238"/>
      </rPr>
      <t xml:space="preserve"> předfinancování LK</t>
    </r>
  </si>
  <si>
    <t>04620481438</t>
  </si>
  <si>
    <t>4620521412</t>
  </si>
  <si>
    <t>4620531442</t>
  </si>
  <si>
    <t xml:space="preserve">4620561409 </t>
  </si>
  <si>
    <t xml:space="preserve">5620181520 </t>
  </si>
  <si>
    <t>5620231510</t>
  </si>
  <si>
    <t>7620161706</t>
  </si>
  <si>
    <r>
      <t xml:space="preserve">OPŽP-SEN LRN Martin.údolí Cvikov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</si>
  <si>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</si>
  <si>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znalecké posudky na digitální tachografy - AMS Děčín</t>
  </si>
  <si>
    <t>918 21 - Dopravní obslužnost / odbor dopravní obslužnosti</t>
  </si>
  <si>
    <t>918 21</t>
  </si>
  <si>
    <t>D O P R A V N Í   O B S L U Ž N O S T</t>
  </si>
  <si>
    <t>Zubačka (Kořenov, Turnov, Martinice v Krkonoších, jednotlivé jízdy LK)</t>
  </si>
  <si>
    <r>
      <rPr>
        <sz val="8"/>
        <color theme="1"/>
        <rFont val="Arial"/>
        <family val="2"/>
        <charset val="238"/>
      </rPr>
      <t>Transborder II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</si>
  <si>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color theme="1"/>
        <rFont val="Arial"/>
        <family val="2"/>
        <charset val="238"/>
      </rPr>
      <t xml:space="preserve">Transborder II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</si>
  <si>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color theme="1"/>
        <rFont val="Arial"/>
        <family val="2"/>
        <charset val="238"/>
      </rPr>
      <t xml:space="preserve">IROP - Zastávkové informační systémy v aglomeraci LBC-JBC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</si>
  <si>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color theme="1"/>
        <rFont val="Arial"/>
        <family val="2"/>
        <charset val="238"/>
      </rPr>
      <t xml:space="preserve">IROP - Zastávkové informační systémy v aglomeraci LBC-JBC - </t>
    </r>
    <r>
      <rPr>
        <sz val="8"/>
        <color rgb="FFFF0000"/>
        <rFont val="Arial"/>
        <family val="2"/>
        <charset val="238"/>
      </rPr>
      <t>předfinancování LK</t>
    </r>
  </si>
  <si>
    <t>918</t>
  </si>
  <si>
    <t>dopravní obslužnost - limit výdajů</t>
  </si>
  <si>
    <t xml:space="preserve">Příspěvky na dopravní obslužnost - příjmy rozpočtu 2024 </t>
  </si>
  <si>
    <t>Závazné a specifické ukazatele rozpočtu 2024 a jejich finanční limity</t>
  </si>
  <si>
    <t>rezerv Příspěvkové organizace ENERGIE 2023</t>
  </si>
  <si>
    <t>DOPRAVNÍ OBSLUŽNOST</t>
  </si>
  <si>
    <t>Rekonstrukce budov KÚ LK (DE)</t>
  </si>
  <si>
    <t>Příjmy a finanční zdroje rozpočtu 2024 - dílčí ukazatele</t>
  </si>
  <si>
    <t>ostatní správa v oblasti krizového řízení, sběr dat a zpracov. podkladů
pro dílčí kriz. plány</t>
  </si>
  <si>
    <t>upravený název</t>
  </si>
  <si>
    <t>Ročenka Libereckého kraje</t>
  </si>
  <si>
    <t>Sdružení místních samospráv - provozní příspěvek</t>
  </si>
  <si>
    <t>změněný název</t>
  </si>
  <si>
    <t>navýšení pol. Projekt Paměť národa, vynulována TUL org. 0170019</t>
  </si>
  <si>
    <t xml:space="preserve">0170032 </t>
  </si>
  <si>
    <t>0170033</t>
  </si>
  <si>
    <t xml:space="preserve">12620020000 </t>
  </si>
  <si>
    <t>04504670000</t>
  </si>
  <si>
    <t>04504680000</t>
  </si>
  <si>
    <t>04504691425</t>
  </si>
  <si>
    <t>04504700000</t>
  </si>
  <si>
    <t>0487280000</t>
  </si>
  <si>
    <t>Soutěže - podpora talentovaných dětí a mládeže</t>
  </si>
  <si>
    <t>0487290000</t>
  </si>
  <si>
    <t>Soutěže - podpora talentovaných dětí a mládeže, komunikace, propagace</t>
  </si>
  <si>
    <t>0487300000</t>
  </si>
  <si>
    <t>oprava částky</t>
  </si>
  <si>
    <t>04814606045</t>
  </si>
  <si>
    <t>04814620000</t>
  </si>
  <si>
    <t>04814542001</t>
  </si>
  <si>
    <t>04814550000</t>
  </si>
  <si>
    <t>04814560000</t>
  </si>
  <si>
    <t>Podpora areálů pro běh na lyžích</t>
  </si>
  <si>
    <t>04814580000</t>
  </si>
  <si>
    <t>04814530000</t>
  </si>
  <si>
    <t>oprava názvu, převedeno z ost.činnosti ve školství</t>
  </si>
  <si>
    <t>04814140000</t>
  </si>
  <si>
    <t>04814150000</t>
  </si>
  <si>
    <t>04814840000</t>
  </si>
  <si>
    <t>04814340000</t>
  </si>
  <si>
    <t>04814350000</t>
  </si>
  <si>
    <t>04814270000</t>
  </si>
  <si>
    <t>04814590000</t>
  </si>
  <si>
    <t>04812050000</t>
  </si>
  <si>
    <t>04812070000</t>
  </si>
  <si>
    <t>04812060000</t>
  </si>
  <si>
    <t>04812080000</t>
  </si>
  <si>
    <t>Dotační program sport</t>
  </si>
  <si>
    <t>převedeno  ze Sportovní akce-indiv.dotace</t>
  </si>
  <si>
    <t>změna příspěvkové organizace</t>
  </si>
  <si>
    <t>Střední škola hospodářská a lesnická, Frýdlant, p.o. - Realizace nového komplexního řešení</t>
  </si>
  <si>
    <t>0492221421</t>
  </si>
  <si>
    <t>0492231421</t>
  </si>
  <si>
    <t>0492241402</t>
  </si>
  <si>
    <t>0492251405</t>
  </si>
  <si>
    <t>0492141437</t>
  </si>
  <si>
    <t>SZŠ a SOŠ, Česká Lípa - Oprava rozvodů vody, objekty A a B</t>
  </si>
  <si>
    <t>dofinancování existující akce</t>
  </si>
  <si>
    <t>0492261468</t>
  </si>
  <si>
    <t>0492271418</t>
  </si>
  <si>
    <t>0492281450</t>
  </si>
  <si>
    <t>0492291440</t>
  </si>
  <si>
    <t>0492181401</t>
  </si>
  <si>
    <t>Gymnázium, Česká Lípa - Rekonstrukce hřiště</t>
  </si>
  <si>
    <t>0492301426</t>
  </si>
  <si>
    <t>04600240000</t>
  </si>
  <si>
    <t xml:space="preserve">Program podpory školství, mládeže </t>
  </si>
  <si>
    <t>4.3 Specifická primární prevence rizikového chování</t>
  </si>
  <si>
    <t>4.4 Soutěže a podpora talentovaných dětí a mládeže</t>
  </si>
  <si>
    <t>4.7 Podpora kompenzačních pomůcek pro žáky s podpůrnými opatřeními</t>
  </si>
  <si>
    <t>Program podpor tělovýchovy a sportu</t>
  </si>
  <si>
    <t>nerozepsaná rezerva</t>
  </si>
  <si>
    <r>
      <t>NR 2024</t>
    </r>
    <r>
      <rPr>
        <b/>
        <sz val="8"/>
        <color rgb="FFFF0000"/>
        <rFont val="Arial"/>
        <family val="2"/>
        <charset val="238"/>
      </rPr>
      <t xml:space="preserve"> </t>
    </r>
  </si>
  <si>
    <t>Gymnázium, Střední odborná škola a Střední zdravotnická škola Jilemnice, příspěvková organizace</t>
  </si>
  <si>
    <t>Střední průmyslová škola  a Vyšší odborná škola, Liberec , příspěvková organizace</t>
  </si>
  <si>
    <t>Střední škola strojní, stavební a dopravní, Liberec, příspěvková organizace</t>
  </si>
  <si>
    <t>5502231502</t>
  </si>
  <si>
    <t>5502241510</t>
  </si>
  <si>
    <t>5502251508</t>
  </si>
  <si>
    <t>5502261516</t>
  </si>
  <si>
    <t>5502271516</t>
  </si>
  <si>
    <t>5502281520</t>
  </si>
  <si>
    <t>5502291522</t>
  </si>
  <si>
    <t>5502301523</t>
  </si>
  <si>
    <t>5502311512</t>
  </si>
  <si>
    <t>5502321516</t>
  </si>
  <si>
    <t>OSTARA</t>
  </si>
  <si>
    <t>změna názvu</t>
  </si>
  <si>
    <t>0529020000</t>
  </si>
  <si>
    <t>0533000000</t>
  </si>
  <si>
    <t>Koordinátor pro záležitosti národnostních menšin</t>
  </si>
  <si>
    <t>0534000000</t>
  </si>
  <si>
    <t>5802000000</t>
  </si>
  <si>
    <t>591031512</t>
  </si>
  <si>
    <t>591041519</t>
  </si>
  <si>
    <t>591051522</t>
  </si>
  <si>
    <t>591061507</t>
  </si>
  <si>
    <t>05600080000</t>
  </si>
  <si>
    <t>06801202043</t>
  </si>
  <si>
    <t>celk. 5 000,00</t>
  </si>
  <si>
    <t>06801192001</t>
  </si>
  <si>
    <t>celk. 6 000,00</t>
  </si>
  <si>
    <t>0686390000</t>
  </si>
  <si>
    <t>0686370000</t>
  </si>
  <si>
    <t>0686960000</t>
  </si>
  <si>
    <t>Mosty ev.č. 29058-3 a ev. č. 29058-1, včetně opravy silnice III/29058 v Jablonci nad Jizerou</t>
  </si>
  <si>
    <t>0686970000</t>
  </si>
  <si>
    <t>Silnice II/268 Zákupy</t>
  </si>
  <si>
    <t>0686980000</t>
  </si>
  <si>
    <t>Silnice II/268 Zákupy (VPO)</t>
  </si>
  <si>
    <t>0686990000</t>
  </si>
  <si>
    <t>Most ev.č. 268-026 přes potok v Zákupech</t>
  </si>
  <si>
    <t>0687000000</t>
  </si>
  <si>
    <t>Silnice III/25936 Dražejov</t>
  </si>
  <si>
    <t>0687010000</t>
  </si>
  <si>
    <t>Silnice III/26212 Slunečná, rekonstrukce propustku</t>
  </si>
  <si>
    <t>0687020000</t>
  </si>
  <si>
    <t xml:space="preserve">Silnice III/2904 Oldřichov v Hájích - Mníšek, humanizace průtahu vč. chodníků </t>
  </si>
  <si>
    <t>0687030000</t>
  </si>
  <si>
    <t>Silnice III/26834 Brniště - Jablonné v Podještědí II.etapa</t>
  </si>
  <si>
    <t>0687040000</t>
  </si>
  <si>
    <t>Silnice III/0356 Višňová</t>
  </si>
  <si>
    <t>0687050000</t>
  </si>
  <si>
    <t>Silnice III/2834 Sekerkovy Loučky</t>
  </si>
  <si>
    <t>0687060000</t>
  </si>
  <si>
    <t>Most ev.č. 28618-2 Mříčná</t>
  </si>
  <si>
    <t>0687070000</t>
  </si>
  <si>
    <t>Silnice III/29036 a III/29037 Horní Lučany - Horní Maxov</t>
  </si>
  <si>
    <t>0687080000</t>
  </si>
  <si>
    <t>Silnice III/28886 Navárov Jesenný</t>
  </si>
  <si>
    <r>
      <rPr>
        <sz val="8"/>
        <color theme="1"/>
        <rFont val="Arial"/>
        <family val="2"/>
        <charset val="238"/>
      </rPr>
      <t>Cyklostezka Greenway Jizera úsek Turnov - Svijany A -</t>
    </r>
    <r>
      <rPr>
        <sz val="8"/>
        <color rgb="FF0000FF"/>
        <rFont val="Arial"/>
        <family val="2"/>
        <charset val="238"/>
      </rPr>
      <t xml:space="preserve"> spolufinancování</t>
    </r>
  </si>
  <si>
    <r>
      <rPr>
        <sz val="8"/>
        <color theme="1"/>
        <rFont val="Arial"/>
        <family val="2"/>
        <charset val="238"/>
      </rPr>
      <t>Cyklostezka Greenway Jizera úsek Turnov - Svijany A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</si>
  <si>
    <t>6620390000</t>
  </si>
  <si>
    <r>
      <rPr>
        <sz val="8"/>
        <color theme="1"/>
        <rFont val="Arial"/>
        <family val="2"/>
        <charset val="238"/>
      </rPr>
      <t>Cyklostezka Greenway Jizera úsek Turnov - Svijany B -</t>
    </r>
    <r>
      <rPr>
        <sz val="8"/>
        <color rgb="FF0000FF"/>
        <rFont val="Arial"/>
        <family val="2"/>
        <charset val="238"/>
      </rPr>
      <t xml:space="preserve"> spolufinancování</t>
    </r>
  </si>
  <si>
    <r>
      <rPr>
        <sz val="8"/>
        <color theme="1"/>
        <rFont val="Arial"/>
        <family val="2"/>
        <charset val="238"/>
      </rPr>
      <t>Cyklostezka Greenway Jizera úsek Turnov - Svijany B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</si>
  <si>
    <t>07501931707</t>
  </si>
  <si>
    <t>BotanZ - generel</t>
  </si>
  <si>
    <t>07501941707</t>
  </si>
  <si>
    <t>07501950000</t>
  </si>
  <si>
    <t>0731060000</t>
  </si>
  <si>
    <t>07700133705</t>
  </si>
  <si>
    <t xml:space="preserve">Mezinár.hudební festival Lípa Musica </t>
  </si>
  <si>
    <t>Křehká krása</t>
  </si>
  <si>
    <t xml:space="preserve">Benátská!  </t>
  </si>
  <si>
    <t xml:space="preserve">Krakonošův divadelní podzim </t>
  </si>
  <si>
    <t>Festival dětského čtenářství</t>
  </si>
  <si>
    <t xml:space="preserve">Skleněné městečko </t>
  </si>
  <si>
    <t>07700333705</t>
  </si>
  <si>
    <t xml:space="preserve">Podpora rozvoje turistického regionu Český ráj  </t>
  </si>
  <si>
    <t xml:space="preserve">Podpora rozvoje turistického regionu Jizerské hory </t>
  </si>
  <si>
    <t>Podpora rozvoje turistického regionu Krkonoše</t>
  </si>
  <si>
    <t>Marketingové aktivity Sdružení pro rozvoj cest. ruchu v LK</t>
  </si>
  <si>
    <t>Podpora postupových soutěží a přehlídek neprofesionálních uměleckých aktivit</t>
  </si>
  <si>
    <t>Mezinár.pěvecký festival Bohemia Cantat Liberec</t>
  </si>
  <si>
    <t>07801140000</t>
  </si>
  <si>
    <t xml:space="preserve">Pískovcová skalní města </t>
  </si>
  <si>
    <t>07700320000</t>
  </si>
  <si>
    <t>07700340000</t>
  </si>
  <si>
    <t>07700350000</t>
  </si>
  <si>
    <t>07600200000</t>
  </si>
  <si>
    <t>Vlastivědné muzeum a galerie v České Lípě, příspěvková organizace</t>
  </si>
  <si>
    <t>0864150000</t>
  </si>
  <si>
    <t>Turow</t>
  </si>
  <si>
    <t>0813010000</t>
  </si>
  <si>
    <t>0813020000</t>
  </si>
  <si>
    <t>08700940000</t>
  </si>
  <si>
    <t>08801750000</t>
  </si>
  <si>
    <t>08801730000</t>
  </si>
  <si>
    <t>08801740000</t>
  </si>
  <si>
    <t>8.3 Podpora včelařství</t>
  </si>
  <si>
    <t>oprava názvu</t>
  </si>
  <si>
    <t>8.4 Podpora zemědělství a regionální produkce</t>
  </si>
  <si>
    <t>3240324043</t>
  </si>
  <si>
    <t>83400000000</t>
  </si>
  <si>
    <t>83430000000</t>
  </si>
  <si>
    <t>podpora myslivosti</t>
  </si>
  <si>
    <t>927 08 - Fond Turow / odbor životního prostředí a zemědělství</t>
  </si>
  <si>
    <t>F O N D   T U R O W</t>
  </si>
  <si>
    <t>09500431907</t>
  </si>
  <si>
    <t>09500151907</t>
  </si>
  <si>
    <t>0970022</t>
  </si>
  <si>
    <t>0980071</t>
  </si>
  <si>
    <t>0990801910</t>
  </si>
  <si>
    <t>nový stav. zák.</t>
  </si>
  <si>
    <t>Moderniz.infrastruktury KÚLK včetně obnovy technologického centra</t>
  </si>
  <si>
    <t>ZK sál</t>
  </si>
  <si>
    <t>1491571910</t>
  </si>
  <si>
    <t>;</t>
  </si>
  <si>
    <t>4620591474</t>
  </si>
  <si>
    <t>4620571421</t>
  </si>
  <si>
    <t>4620581405</t>
  </si>
  <si>
    <t>5620261520</t>
  </si>
  <si>
    <t>7620211705</t>
  </si>
  <si>
    <t>14620080000</t>
  </si>
  <si>
    <t>ORJ 15 – odbor kancelář ředitele</t>
  </si>
  <si>
    <t>zastupitelstvo – limit výdajů</t>
  </si>
  <si>
    <t xml:space="preserve">krajský úřad – limit výdajů </t>
  </si>
  <si>
    <t>působnosti – limit výdajů</t>
  </si>
  <si>
    <t xml:space="preserve">kapitálové výdaje – limit výdajů </t>
  </si>
  <si>
    <t>sociální fond – limit výdajů</t>
  </si>
  <si>
    <t>910 15 – Zastupitelstvo / odbor kancelář ředitele</t>
  </si>
  <si>
    <t>Měsíční odměny a odvody uvolněných členů zastupitelstva</t>
  </si>
  <si>
    <t>Odchodné členů zastupitelstva při skončení funkce</t>
  </si>
  <si>
    <t>Měsíční odměny a odvody neuvolněných členů zastupitelstva</t>
  </si>
  <si>
    <t>Refundace mezd a zákonných odvodů u neuvolněných členů zastupitelstva (zaměstnanci jiných organizací)</t>
  </si>
  <si>
    <t>0100170000</t>
  </si>
  <si>
    <t>Náhrady ušlého výdělku OSVČ u neuvolněných členů zastupitelstva</t>
  </si>
  <si>
    <t>Ostatní osobní výdaje (nečlenů zastupitelstva)</t>
  </si>
  <si>
    <t>Odměny a odvody (nečlenů zastupitelstva)</t>
  </si>
  <si>
    <t xml:space="preserve">drobný dlouhodobý hmotný majetek </t>
  </si>
  <si>
    <t>911 15 – Krajský úřad / odbor kancelář ředitele</t>
  </si>
  <si>
    <t>K R A J S K Ý  Ú Ř A D</t>
  </si>
  <si>
    <t>náhrady mezd v době nemoci nebo karantény</t>
  </si>
  <si>
    <t>drobný dlouhodobý hmotný majetek</t>
  </si>
  <si>
    <t>studená voda včetně stočného a úplaty za odvod dešťových vod</t>
  </si>
  <si>
    <t>zpracování dat a služby související s informačními a komunikačními technologiemi</t>
  </si>
  <si>
    <t>poskytnuté náhrady</t>
  </si>
  <si>
    <t>kursové rozdíly ve výdajích</t>
  </si>
  <si>
    <t>nově v ORJ 1415</t>
  </si>
  <si>
    <t>914 15 – Působnosti / odbor kancelář ředitele</t>
  </si>
  <si>
    <t>Parky a budovy D–G krajského úřadu</t>
  </si>
  <si>
    <t>přesunuto z ORJ 1115</t>
  </si>
  <si>
    <t>2015010000</t>
  </si>
  <si>
    <t>Park u budovy F</t>
  </si>
  <si>
    <t>Budova D</t>
  </si>
  <si>
    <t>Budova E (Evropský dům)</t>
  </si>
  <si>
    <t>1215000000</t>
  </si>
  <si>
    <t>Budova F (Parkovací dům)</t>
  </si>
  <si>
    <t>1315000000</t>
  </si>
  <si>
    <t>Budova G (Skloexport)</t>
  </si>
  <si>
    <t>920 15 – Kapitálové výdaje / odbor kancelář ředitele</t>
  </si>
  <si>
    <t>K A P I T Á L O V É  V Ý D A J E</t>
  </si>
  <si>
    <t>Osobní automobily – obměna vozového parku</t>
  </si>
  <si>
    <t>1590380000</t>
  </si>
  <si>
    <t>Klimatizace budov KÚ LK (ABC)</t>
  </si>
  <si>
    <t>Rekonstrukce budov KÚ LK (ABC)</t>
  </si>
  <si>
    <t>1590430000</t>
  </si>
  <si>
    <t xml:space="preserve"> 925 15 – Sociální fond / odbor kancelář ředitele</t>
  </si>
  <si>
    <t xml:space="preserve">S O C I Á L N Í F O N D </t>
  </si>
  <si>
    <t>0653012001</t>
  </si>
  <si>
    <t>21600020000</t>
  </si>
  <si>
    <t>OÚ Nová Ves nad Nisou</t>
  </si>
  <si>
    <t>6500511601</t>
  </si>
  <si>
    <t>1792200000</t>
  </si>
  <si>
    <t>z návrhu OSV</t>
  </si>
  <si>
    <t>Seznam použitých zkratek a číselníků v rozpočtu Libereckého kraje na rok 2024</t>
  </si>
  <si>
    <t xml:space="preserve">Kapitálové (investiční) vlastní příjmy </t>
  </si>
  <si>
    <t>Příjmy a finanční zdroje rozpočtu 2024 - specifické ukazatele</t>
  </si>
  <si>
    <t>vybírané odborem silničního hospodářství</t>
  </si>
  <si>
    <t>vybírané odborem dopravní obslužnosti</t>
  </si>
  <si>
    <r>
      <t xml:space="preserve">Střední průmyslová škola textilní, Liberec, Tyršova 1, příspěvková organizace - </t>
    </r>
    <r>
      <rPr>
        <sz val="8"/>
        <color rgb="FFFF0000"/>
        <rFont val="Arial"/>
        <family val="2"/>
        <charset val="238"/>
      </rPr>
      <t>ZRUŠENA</t>
    </r>
  </si>
  <si>
    <t>SFDI - očekávaná dotace na rekonstrukce silnic II. a III. tříd</t>
  </si>
  <si>
    <t>01600020000</t>
  </si>
  <si>
    <r>
      <rPr>
        <sz val="8"/>
        <rFont val="Arial"/>
        <family val="2"/>
        <charset val="238"/>
      </rPr>
      <t xml:space="preserve">Přeshraniční výměna informací o hrozbách PL-CZ </t>
    </r>
    <r>
      <rPr>
        <sz val="8"/>
        <color rgb="FF0000FF"/>
        <rFont val="Arial"/>
        <family val="2"/>
        <charset val="238"/>
      </rPr>
      <t xml:space="preserve"> - spolufinancování LK</t>
    </r>
  </si>
  <si>
    <t xml:space="preserve">Jsme s vámi - společně pro Ukrajinu - předfinancování LK </t>
  </si>
  <si>
    <t>Jsme s vámi - společně pro Ukrajinu - spolufinancování LK</t>
  </si>
  <si>
    <t>oprava částky v souladu s významnými akcemi</t>
  </si>
  <si>
    <t>převedeno z ost.činnosti ve školství</t>
  </si>
  <si>
    <t>Liberecká krajská asociace Sport pro všechny z.s. - Podpora  činnosti LKA Sport pro všechny z.s.</t>
  </si>
  <si>
    <t>oprava v názvu akce</t>
  </si>
  <si>
    <t>Okresní sportovní a tělovýchovné sdružení Semily z.s.</t>
  </si>
  <si>
    <t>zavedeno nově do rozpočtu 2024</t>
  </si>
  <si>
    <t>navýšení o 10 mil. Kč</t>
  </si>
  <si>
    <t>snížení o 10 mil. Kč, akce již existuje v rozpočtu 2023 v kap. 92004</t>
  </si>
  <si>
    <r>
      <t>049221</t>
    </r>
    <r>
      <rPr>
        <sz val="8"/>
        <color rgb="FFFF0000"/>
        <rFont val="Arial"/>
        <family val="2"/>
        <charset val="238"/>
      </rPr>
      <t>1448</t>
    </r>
  </si>
  <si>
    <r>
      <t xml:space="preserve">Střední průmyslová škola textilní, Liberec, Tyršova 1, příspěvková organizace - </t>
    </r>
    <r>
      <rPr>
        <sz val="8"/>
        <color rgb="FFFF0000"/>
        <rFont val="Arial"/>
        <family val="2"/>
        <charset val="238"/>
      </rPr>
      <t>zrušená p.o.</t>
    </r>
  </si>
  <si>
    <t xml:space="preserve"> v UR 2023</t>
  </si>
  <si>
    <t>v UR 2023</t>
  </si>
  <si>
    <t>Staré ekologické zátěže LK - REZERVA</t>
  </si>
  <si>
    <t>Staré ekologické zátěže LK - KORTAN</t>
  </si>
  <si>
    <t>rekonstrukce sálu je HW i SW - součást org 1240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</si>
</sst>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0.00000"/>
    <numFmt numFmtId="166" formatCode="#,##0.000"/>
    <numFmt numFmtId="167" formatCode="#,##0.00000"/>
  </numFmts>
  <fonts count="8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i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80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"/>
      <color indexed="16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b/>
      <sz val="8"/>
      <color indexed="6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b/>
      <sz val="7"/>
      <color rgb="FF800000"/>
      <name val="Arial"/>
      <family val="2"/>
      <charset val="238"/>
    </font>
    <font>
      <sz val="14"/>
      <name val="Arial"/>
      <family val="2"/>
      <charset val="238"/>
    </font>
    <font>
      <sz val="9"/>
      <color rgb="FF0000FF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color theme="9" tint="-0.499984740745262"/>
      <name val="Arial"/>
      <family val="2"/>
      <charset val="238"/>
    </font>
    <font>
      <b/>
      <sz val="8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family val="2"/>
      <charset val="238"/>
    </font>
    <font>
      <sz val="9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rgb="FF0000FF"/>
      <name val="Arial CE"/>
      <charset val="238"/>
    </font>
    <font>
      <b/>
      <sz val="14"/>
      <name val="Arial CE"/>
      <charset val="238"/>
    </font>
    <font>
      <b/>
      <sz val="8"/>
      <color rgb="FF0000FF"/>
      <name val="Arial"/>
      <family val="2"/>
    </font>
    <font>
      <sz val="6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8"/>
      <color indexed="16"/>
      <name val="Arial"/>
      <family val="2"/>
    </font>
    <font>
      <b/>
      <sz val="8"/>
      <color rgb="FF800000"/>
      <name val="Arial"/>
      <family val="2"/>
    </font>
    <font>
      <b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color indexed="60"/>
      <name val="Arial"/>
      <family val="2"/>
    </font>
    <font>
      <strike/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66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4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75">
    <xf numFmtId="0" fontId="0" fillId="0" borderId="0" xfId="0"/>
    <xf numFmtId="0" fontId="2" fillId="0" borderId="0" xfId="1"/>
    <xf numFmtId="0" fontId="4" fillId="0" borderId="0" xfId="2" applyFont="1"/>
    <xf numFmtId="0" fontId="2" fillId="0" borderId="0" xfId="2"/>
    <xf numFmtId="49" fontId="4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4" fontId="6" fillId="0" borderId="1" xfId="3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4" fontId="8" fillId="2" borderId="4" xfId="1" applyNumberFormat="1" applyFont="1" applyFill="1" applyBorder="1" applyAlignment="1">
      <alignment vertical="center" wrapText="1"/>
    </xf>
    <xf numFmtId="4" fontId="12" fillId="0" borderId="6" xfId="1" applyNumberFormat="1" applyFont="1" applyBorder="1" applyAlignment="1">
      <alignment horizontal="center" vertical="center" wrapText="1"/>
    </xf>
    <xf numFmtId="4" fontId="13" fillId="0" borderId="7" xfId="1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4" fontId="10" fillId="2" borderId="9" xfId="1" applyNumberFormat="1" applyFont="1" applyFill="1" applyBorder="1" applyAlignment="1">
      <alignment vertical="center" wrapText="1"/>
    </xf>
    <xf numFmtId="4" fontId="12" fillId="0" borderId="11" xfId="1" applyNumberFormat="1" applyFont="1" applyBorder="1" applyAlignment="1">
      <alignment horizontal="center" vertical="center" wrapText="1"/>
    </xf>
    <xf numFmtId="4" fontId="13" fillId="0" borderId="12" xfId="1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4" fontId="10" fillId="2" borderId="14" xfId="1" applyNumberFormat="1" applyFont="1" applyFill="1" applyBorder="1" applyAlignment="1">
      <alignment vertical="center" wrapText="1"/>
    </xf>
    <xf numFmtId="49" fontId="6" fillId="0" borderId="16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49" fontId="13" fillId="0" borderId="17" xfId="2" applyNumberFormat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49" fontId="13" fillId="0" borderId="18" xfId="2" applyNumberFormat="1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49" fontId="10" fillId="0" borderId="20" xfId="2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left" vertical="center" wrapText="1"/>
    </xf>
    <xf numFmtId="4" fontId="10" fillId="2" borderId="21" xfId="1" applyNumberFormat="1" applyFont="1" applyFill="1" applyBorder="1" applyAlignment="1">
      <alignment vertical="center" wrapText="1"/>
    </xf>
    <xf numFmtId="49" fontId="10" fillId="0" borderId="19" xfId="2" applyNumberFormat="1" applyFont="1" applyBorder="1" applyAlignment="1">
      <alignment horizontal="center" vertical="center" wrapText="1"/>
    </xf>
    <xf numFmtId="49" fontId="13" fillId="0" borderId="23" xfId="2" applyNumberFormat="1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 wrapText="1"/>
    </xf>
    <xf numFmtId="4" fontId="10" fillId="2" borderId="26" xfId="1" applyNumberFormat="1" applyFont="1" applyFill="1" applyBorder="1" applyAlignment="1">
      <alignment vertical="center" wrapText="1"/>
    </xf>
    <xf numFmtId="49" fontId="13" fillId="0" borderId="28" xfId="2" applyNumberFormat="1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49" fontId="10" fillId="0" borderId="30" xfId="2" applyNumberFormat="1" applyFont="1" applyBorder="1" applyAlignment="1">
      <alignment horizontal="center" vertical="center" wrapText="1"/>
    </xf>
    <xf numFmtId="0" fontId="13" fillId="0" borderId="30" xfId="2" applyFont="1" applyBorder="1" applyAlignment="1">
      <alignment horizontal="left" vertical="center" wrapText="1"/>
    </xf>
    <xf numFmtId="4" fontId="10" fillId="2" borderId="31" xfId="1" applyNumberFormat="1" applyFont="1" applyFill="1" applyBorder="1" applyAlignment="1">
      <alignment vertical="center" wrapText="1"/>
    </xf>
    <xf numFmtId="4" fontId="13" fillId="0" borderId="33" xfId="1" applyNumberFormat="1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49" fontId="10" fillId="0" borderId="33" xfId="2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/>
    </xf>
    <xf numFmtId="4" fontId="10" fillId="2" borderId="35" xfId="1" applyNumberFormat="1" applyFont="1" applyFill="1" applyBorder="1" applyAlignment="1">
      <alignment vertical="center" wrapText="1"/>
    </xf>
    <xf numFmtId="49" fontId="13" fillId="0" borderId="37" xfId="2" applyNumberFormat="1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3" fillId="0" borderId="30" xfId="1" applyFont="1" applyBorder="1" applyAlignment="1">
      <alignment horizontal="left" vertical="center" wrapText="1"/>
    </xf>
    <xf numFmtId="49" fontId="13" fillId="0" borderId="38" xfId="2" applyNumberFormat="1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10" fillId="0" borderId="29" xfId="2" applyNumberFormat="1" applyFont="1" applyBorder="1" applyAlignment="1">
      <alignment horizontal="center" vertical="center" wrapText="1"/>
    </xf>
    <xf numFmtId="49" fontId="17" fillId="5" borderId="16" xfId="2" applyNumberFormat="1" applyFont="1" applyFill="1" applyBorder="1" applyAlignment="1">
      <alignment horizontal="center" vertical="center" wrapText="1"/>
    </xf>
    <xf numFmtId="4" fontId="17" fillId="6" borderId="4" xfId="1" applyNumberFormat="1" applyFont="1" applyFill="1" applyBorder="1" applyAlignment="1">
      <alignment horizontal="right" vertical="center" wrapText="1"/>
    </xf>
    <xf numFmtId="0" fontId="18" fillId="0" borderId="0" xfId="1" applyFont="1"/>
    <xf numFmtId="4" fontId="17" fillId="0" borderId="0" xfId="1" applyNumberFormat="1" applyFont="1" applyAlignment="1">
      <alignment horizontal="right" vertical="center" wrapText="1"/>
    </xf>
    <xf numFmtId="4" fontId="2" fillId="0" borderId="0" xfId="1" applyNumberForma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6" fillId="3" borderId="39" xfId="1" applyNumberFormat="1" applyFont="1" applyFill="1" applyBorder="1" applyAlignment="1">
      <alignment vertical="center" wrapText="1"/>
    </xf>
    <xf numFmtId="4" fontId="8" fillId="3" borderId="40" xfId="1" applyNumberFormat="1" applyFont="1" applyFill="1" applyBorder="1" applyAlignment="1">
      <alignment vertical="center" wrapText="1"/>
    </xf>
    <xf numFmtId="4" fontId="8" fillId="3" borderId="41" xfId="1" applyNumberFormat="1" applyFont="1" applyFill="1" applyBorder="1" applyAlignment="1">
      <alignment vertical="center" wrapText="1"/>
    </xf>
    <xf numFmtId="4" fontId="8" fillId="3" borderId="42" xfId="1" applyNumberFormat="1" applyFont="1" applyFill="1" applyBorder="1" applyAlignment="1">
      <alignment vertical="center" wrapText="1"/>
    </xf>
    <xf numFmtId="4" fontId="8" fillId="3" borderId="43" xfId="1" applyNumberFormat="1" applyFont="1" applyFill="1" applyBorder="1" applyAlignment="1">
      <alignment vertical="center" wrapText="1"/>
    </xf>
    <xf numFmtId="4" fontId="8" fillId="3" borderId="44" xfId="1" applyNumberFormat="1" applyFont="1" applyFill="1" applyBorder="1" applyAlignment="1">
      <alignment vertical="center" wrapText="1"/>
    </xf>
    <xf numFmtId="4" fontId="8" fillId="3" borderId="0" xfId="1" applyNumberFormat="1" applyFont="1" applyFill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4" fontId="6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0" fontId="3" fillId="0" borderId="0" xfId="5" applyFont="1"/>
    <xf numFmtId="49" fontId="19" fillId="0" borderId="0" xfId="2" applyNumberFormat="1" applyFont="1"/>
    <xf numFmtId="0" fontId="8" fillId="8" borderId="4" xfId="4" applyFont="1" applyFill="1" applyBorder="1" applyAlignment="1">
      <alignment horizontal="center" vertical="center" wrapText="1"/>
    </xf>
    <xf numFmtId="4" fontId="6" fillId="8" borderId="4" xfId="1" applyNumberFormat="1" applyFont="1" applyFill="1" applyBorder="1" applyAlignment="1">
      <alignment vertical="center" wrapText="1"/>
    </xf>
    <xf numFmtId="4" fontId="8" fillId="8" borderId="9" xfId="1" applyNumberFormat="1" applyFont="1" applyFill="1" applyBorder="1" applyAlignment="1">
      <alignment vertical="center" wrapText="1"/>
    </xf>
    <xf numFmtId="4" fontId="8" fillId="8" borderId="14" xfId="1" applyNumberFormat="1" applyFont="1" applyFill="1" applyBorder="1" applyAlignment="1">
      <alignment vertical="center" wrapText="1"/>
    </xf>
    <xf numFmtId="4" fontId="8" fillId="8" borderId="21" xfId="1" applyNumberFormat="1" applyFont="1" applyFill="1" applyBorder="1" applyAlignment="1">
      <alignment vertical="center" wrapText="1"/>
    </xf>
    <xf numFmtId="4" fontId="8" fillId="8" borderId="26" xfId="1" applyNumberFormat="1" applyFont="1" applyFill="1" applyBorder="1" applyAlignment="1">
      <alignment vertical="center" wrapText="1"/>
    </xf>
    <xf numFmtId="4" fontId="8" fillId="8" borderId="31" xfId="1" applyNumberFormat="1" applyFont="1" applyFill="1" applyBorder="1" applyAlignment="1">
      <alignment vertical="center" wrapText="1"/>
    </xf>
    <xf numFmtId="4" fontId="8" fillId="8" borderId="35" xfId="1" applyNumberFormat="1" applyFont="1" applyFill="1" applyBorder="1" applyAlignment="1">
      <alignment vertical="center" wrapText="1"/>
    </xf>
    <xf numFmtId="0" fontId="2" fillId="0" borderId="0" xfId="6"/>
    <xf numFmtId="4" fontId="2" fillId="0" borderId="0" xfId="6" applyNumberFormat="1"/>
    <xf numFmtId="0" fontId="10" fillId="0" borderId="0" xfId="6" applyFont="1"/>
    <xf numFmtId="0" fontId="20" fillId="0" borderId="0" xfId="6" applyFont="1"/>
    <xf numFmtId="0" fontId="3" fillId="0" borderId="0" xfId="6" applyFont="1" applyAlignment="1">
      <alignment horizontal="center"/>
    </xf>
    <xf numFmtId="4" fontId="3" fillId="0" borderId="0" xfId="6" applyNumberFormat="1" applyFont="1" applyAlignment="1">
      <alignment horizontal="center"/>
    </xf>
    <xf numFmtId="0" fontId="15" fillId="0" borderId="0" xfId="6" applyFont="1"/>
    <xf numFmtId="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18" fillId="0" borderId="46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0" fillId="5" borderId="9" xfId="6" applyFont="1" applyFill="1" applyBorder="1" applyAlignment="1">
      <alignment horizontal="center" vertical="center"/>
    </xf>
    <xf numFmtId="0" fontId="2" fillId="0" borderId="0" xfId="6" applyAlignment="1">
      <alignment vertical="center"/>
    </xf>
    <xf numFmtId="4" fontId="10" fillId="0" borderId="0" xfId="6" applyNumberFormat="1" applyFont="1" applyAlignment="1">
      <alignment vertical="center"/>
    </xf>
    <xf numFmtId="0" fontId="10" fillId="0" borderId="47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4" fontId="10" fillId="0" borderId="13" xfId="6" applyNumberFormat="1" applyFont="1" applyBorder="1" applyAlignment="1">
      <alignment horizontal="center" vertical="center" wrapText="1"/>
    </xf>
    <xf numFmtId="0" fontId="10" fillId="5" borderId="14" xfId="6" applyFont="1" applyFill="1" applyBorder="1" applyAlignment="1">
      <alignment horizontal="center" vertical="center" wrapText="1"/>
    </xf>
    <xf numFmtId="0" fontId="2" fillId="0" borderId="0" xfId="6" applyAlignment="1">
      <alignment vertical="center" wrapText="1"/>
    </xf>
    <xf numFmtId="4" fontId="10" fillId="0" borderId="0" xfId="6" applyNumberFormat="1" applyFont="1" applyAlignment="1">
      <alignment vertical="center" wrapText="1"/>
    </xf>
    <xf numFmtId="4" fontId="2" fillId="0" borderId="0" xfId="6" applyNumberFormat="1" applyAlignment="1">
      <alignment vertical="center" wrapText="1"/>
    </xf>
    <xf numFmtId="0" fontId="18" fillId="0" borderId="9" xfId="6" applyFont="1" applyBorder="1" applyAlignment="1">
      <alignment vertical="center"/>
    </xf>
    <xf numFmtId="4" fontId="18" fillId="0" borderId="46" xfId="6" applyNumberFormat="1" applyFont="1" applyBorder="1" applyAlignment="1">
      <alignment vertical="center"/>
    </xf>
    <xf numFmtId="4" fontId="18" fillId="0" borderId="8" xfId="6" applyNumberFormat="1" applyFont="1" applyBorder="1" applyAlignment="1">
      <alignment vertical="center"/>
    </xf>
    <xf numFmtId="4" fontId="18" fillId="5" borderId="9" xfId="6" applyNumberFormat="1" applyFont="1" applyFill="1" applyBorder="1" applyAlignment="1">
      <alignment vertical="center"/>
    </xf>
    <xf numFmtId="165" fontId="2" fillId="0" borderId="0" xfId="6" applyNumberFormat="1" applyAlignment="1">
      <alignment vertical="center"/>
    </xf>
    <xf numFmtId="0" fontId="18" fillId="0" borderId="21" xfId="6" applyFont="1" applyBorder="1" applyAlignment="1">
      <alignment vertical="center"/>
    </xf>
    <xf numFmtId="4" fontId="18" fillId="0" borderId="48" xfId="6" applyNumberFormat="1" applyFont="1" applyBorder="1" applyAlignment="1">
      <alignment vertical="center"/>
    </xf>
    <xf numFmtId="4" fontId="18" fillId="0" borderId="19" xfId="6" applyNumberFormat="1" applyFont="1" applyBorder="1" applyAlignment="1">
      <alignment vertical="center"/>
    </xf>
    <xf numFmtId="4" fontId="18" fillId="6" borderId="21" xfId="6" applyNumberFormat="1" applyFont="1" applyFill="1" applyBorder="1" applyAlignment="1">
      <alignment vertical="center"/>
    </xf>
    <xf numFmtId="4" fontId="2" fillId="0" borderId="0" xfId="6" applyNumberFormat="1" applyAlignment="1">
      <alignment vertical="center"/>
    </xf>
    <xf numFmtId="4" fontId="18" fillId="0" borderId="20" xfId="6" applyNumberFormat="1" applyFont="1" applyBorder="1" applyAlignment="1">
      <alignment vertical="center"/>
    </xf>
    <xf numFmtId="4" fontId="18" fillId="5" borderId="21" xfId="6" applyNumberFormat="1" applyFont="1" applyFill="1" applyBorder="1" applyAlignment="1">
      <alignment vertical="center"/>
    </xf>
    <xf numFmtId="0" fontId="18" fillId="9" borderId="4" xfId="6" applyFont="1" applyFill="1" applyBorder="1" applyAlignment="1">
      <alignment vertical="center"/>
    </xf>
    <xf numFmtId="4" fontId="18" fillId="9" borderId="50" xfId="6" applyNumberFormat="1" applyFont="1" applyFill="1" applyBorder="1" applyAlignment="1">
      <alignment vertical="center"/>
    </xf>
    <xf numFmtId="4" fontId="18" fillId="5" borderId="4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" fontId="10" fillId="0" borderId="0" xfId="6" applyNumberFormat="1" applyFont="1"/>
    <xf numFmtId="4" fontId="15" fillId="0" borderId="0" xfId="6" applyNumberFormat="1" applyFont="1"/>
    <xf numFmtId="0" fontId="10" fillId="0" borderId="8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4" fontId="18" fillId="0" borderId="51" xfId="6" applyNumberFormat="1" applyFont="1" applyBorder="1" applyAlignment="1">
      <alignment vertical="center"/>
    </xf>
    <xf numFmtId="4" fontId="18" fillId="0" borderId="29" xfId="6" applyNumberFormat="1" applyFont="1" applyBorder="1" applyAlignment="1">
      <alignment vertical="center"/>
    </xf>
    <xf numFmtId="4" fontId="18" fillId="5" borderId="31" xfId="6" applyNumberFormat="1" applyFont="1" applyFill="1" applyBorder="1" applyAlignment="1">
      <alignment vertical="center"/>
    </xf>
    <xf numFmtId="4" fontId="18" fillId="0" borderId="53" xfId="6" applyNumberFormat="1" applyFont="1" applyBorder="1" applyAlignment="1">
      <alignment vertical="center"/>
    </xf>
    <xf numFmtId="4" fontId="18" fillId="0" borderId="24" xfId="6" applyNumberFormat="1" applyFont="1" applyBorder="1" applyAlignment="1">
      <alignment vertical="center"/>
    </xf>
    <xf numFmtId="4" fontId="18" fillId="9" borderId="3" xfId="6" applyNumberFormat="1" applyFont="1" applyFill="1" applyBorder="1" applyAlignment="1">
      <alignment vertical="center"/>
    </xf>
    <xf numFmtId="4" fontId="18" fillId="0" borderId="55" xfId="6" applyNumberFormat="1" applyFont="1" applyBorder="1" applyAlignment="1">
      <alignment vertical="center"/>
    </xf>
    <xf numFmtId="4" fontId="18" fillId="0" borderId="34" xfId="6" applyNumberFormat="1" applyFont="1" applyBorder="1" applyAlignment="1">
      <alignment vertical="center"/>
    </xf>
    <xf numFmtId="4" fontId="18" fillId="5" borderId="35" xfId="6" applyNumberFormat="1" applyFont="1" applyFill="1" applyBorder="1" applyAlignment="1">
      <alignment vertical="center"/>
    </xf>
    <xf numFmtId="0" fontId="10" fillId="0" borderId="46" xfId="6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 wrapText="1"/>
    </xf>
    <xf numFmtId="0" fontId="10" fillId="0" borderId="19" xfId="2" applyFont="1" applyBorder="1" applyAlignment="1">
      <alignment vertical="center" wrapText="1"/>
    </xf>
    <xf numFmtId="0" fontId="10" fillId="0" borderId="19" xfId="7" applyFont="1" applyBorder="1" applyAlignment="1">
      <alignment vertical="center" wrapText="1"/>
    </xf>
    <xf numFmtId="0" fontId="10" fillId="0" borderId="19" xfId="7" applyFont="1" applyBorder="1" applyAlignment="1">
      <alignment horizontal="center" vertical="center" wrapText="1"/>
    </xf>
    <xf numFmtId="0" fontId="8" fillId="0" borderId="19" xfId="7" applyFont="1" applyBorder="1" applyAlignment="1">
      <alignment horizontal="left" vertical="center" wrapText="1"/>
    </xf>
    <xf numFmtId="49" fontId="19" fillId="0" borderId="0" xfId="2" applyNumberFormat="1" applyFont="1" applyAlignment="1">
      <alignment horizontal="center"/>
    </xf>
    <xf numFmtId="0" fontId="2" fillId="0" borderId="0" xfId="2" applyAlignment="1">
      <alignment vertical="center" wrapText="1"/>
    </xf>
    <xf numFmtId="49" fontId="20" fillId="0" borderId="0" xfId="2" applyNumberFormat="1" applyFont="1" applyAlignment="1">
      <alignment vertical="center" wrapText="1"/>
    </xf>
    <xf numFmtId="49" fontId="20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32" fillId="0" borderId="0" xfId="2" applyFont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66" xfId="2" applyFont="1" applyBorder="1" applyAlignment="1">
      <alignment horizontal="center" vertical="center" wrapText="1"/>
    </xf>
    <xf numFmtId="4" fontId="32" fillId="0" borderId="4" xfId="2" applyNumberFormat="1" applyFont="1" applyBorder="1" applyAlignment="1">
      <alignment vertical="center" wrapText="1"/>
    </xf>
    <xf numFmtId="4" fontId="32" fillId="0" borderId="0" xfId="2" applyNumberFormat="1" applyFont="1" applyAlignment="1">
      <alignment vertical="center" wrapText="1"/>
    </xf>
    <xf numFmtId="0" fontId="10" fillId="0" borderId="0" xfId="12" applyFont="1" applyAlignment="1">
      <alignment horizontal="center"/>
    </xf>
    <xf numFmtId="49" fontId="10" fillId="0" borderId="67" xfId="12" applyNumberFormat="1" applyFont="1" applyBorder="1" applyAlignment="1">
      <alignment horizontal="center"/>
    </xf>
    <xf numFmtId="0" fontId="10" fillId="0" borderId="68" xfId="12" applyFont="1" applyBorder="1"/>
    <xf numFmtId="4" fontId="10" fillId="4" borderId="9" xfId="13" applyNumberFormat="1" applyFont="1" applyFill="1" applyBorder="1"/>
    <xf numFmtId="4" fontId="10" fillId="0" borderId="0" xfId="13" applyNumberFormat="1" applyFont="1"/>
    <xf numFmtId="49" fontId="10" fillId="0" borderId="69" xfId="12" applyNumberFormat="1" applyFont="1" applyBorder="1" applyAlignment="1">
      <alignment horizontal="center"/>
    </xf>
    <xf numFmtId="0" fontId="10" fillId="0" borderId="70" xfId="12" applyFont="1" applyBorder="1"/>
    <xf numFmtId="4" fontId="10" fillId="4" borderId="31" xfId="13" applyNumberFormat="1" applyFont="1" applyFill="1" applyBorder="1"/>
    <xf numFmtId="4" fontId="10" fillId="4" borderId="21" xfId="13" applyNumberFormat="1" applyFont="1" applyFill="1" applyBorder="1"/>
    <xf numFmtId="4" fontId="34" fillId="0" borderId="0" xfId="13" applyNumberFormat="1" applyFont="1"/>
    <xf numFmtId="0" fontId="4" fillId="0" borderId="0" xfId="2" applyFont="1" applyAlignment="1">
      <alignment horizontal="center"/>
    </xf>
    <xf numFmtId="4" fontId="35" fillId="0" borderId="0" xfId="2" applyNumberFormat="1" applyFont="1"/>
    <xf numFmtId="49" fontId="20" fillId="0" borderId="0" xfId="2" applyNumberFormat="1" applyFont="1" applyAlignment="1">
      <alignment vertical="center"/>
    </xf>
    <xf numFmtId="0" fontId="10" fillId="0" borderId="0" xfId="7" applyFont="1"/>
    <xf numFmtId="4" fontId="10" fillId="0" borderId="0" xfId="7" applyNumberFormat="1" applyFont="1"/>
    <xf numFmtId="0" fontId="10" fillId="0" borderId="0" xfId="7" applyFont="1" applyAlignment="1">
      <alignment horizontal="center"/>
    </xf>
    <xf numFmtId="0" fontId="10" fillId="0" borderId="0" xfId="2" applyFont="1"/>
    <xf numFmtId="4" fontId="10" fillId="0" borderId="0" xfId="2" applyNumberFormat="1" applyFont="1"/>
    <xf numFmtId="0" fontId="10" fillId="0" borderId="0" xfId="2" applyFont="1" applyAlignment="1">
      <alignment vertical="center" wrapText="1"/>
    </xf>
    <xf numFmtId="4" fontId="10" fillId="0" borderId="0" xfId="2" applyNumberFormat="1" applyFont="1" applyAlignment="1">
      <alignment vertical="center" wrapText="1"/>
    </xf>
    <xf numFmtId="0" fontId="10" fillId="0" borderId="0" xfId="7" applyFont="1" applyAlignment="1">
      <alignment vertical="center" wrapText="1"/>
    </xf>
    <xf numFmtId="0" fontId="8" fillId="0" borderId="0" xfId="7" applyFont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4" fontId="10" fillId="0" borderId="0" xfId="7" applyNumberFormat="1" applyFont="1" applyAlignment="1">
      <alignment vertical="center" wrapText="1"/>
    </xf>
    <xf numFmtId="0" fontId="2" fillId="0" borderId="0" xfId="7" applyAlignment="1">
      <alignment vertical="center" wrapText="1"/>
    </xf>
    <xf numFmtId="4" fontId="10" fillId="0" borderId="0" xfId="1" applyNumberFormat="1" applyFont="1" applyAlignment="1">
      <alignment vertical="center" wrapText="1"/>
    </xf>
    <xf numFmtId="0" fontId="33" fillId="0" borderId="0" xfId="7" applyFont="1" applyAlignment="1">
      <alignment vertical="center" wrapText="1"/>
    </xf>
    <xf numFmtId="4" fontId="36" fillId="0" borderId="0" xfId="7" applyNumberFormat="1" applyFont="1" applyAlignment="1">
      <alignment vertical="center" wrapText="1"/>
    </xf>
    <xf numFmtId="4" fontId="24" fillId="0" borderId="0" xfId="7" applyNumberFormat="1" applyFont="1" applyAlignment="1">
      <alignment vertical="center" wrapText="1"/>
    </xf>
    <xf numFmtId="0" fontId="37" fillId="0" borderId="0" xfId="2" applyFont="1" applyAlignment="1">
      <alignment horizontal="center"/>
    </xf>
    <xf numFmtId="0" fontId="32" fillId="0" borderId="16" xfId="2" applyFont="1" applyBorder="1" applyAlignment="1">
      <alignment horizontal="center" vertical="center" wrapText="1"/>
    </xf>
    <xf numFmtId="0" fontId="32" fillId="0" borderId="39" xfId="2" applyFont="1" applyBorder="1" applyAlignment="1">
      <alignment horizontal="center" vertical="center" wrapText="1"/>
    </xf>
    <xf numFmtId="4" fontId="32" fillId="0" borderId="1" xfId="2" applyNumberFormat="1" applyFont="1" applyBorder="1" applyAlignment="1">
      <alignment vertical="center" wrapText="1"/>
    </xf>
    <xf numFmtId="0" fontId="38" fillId="0" borderId="4" xfId="7" applyFont="1" applyBorder="1" applyAlignment="1">
      <alignment horizontal="center" vertical="center"/>
    </xf>
    <xf numFmtId="4" fontId="34" fillId="3" borderId="9" xfId="2" applyNumberFormat="1" applyFont="1" applyFill="1" applyBorder="1" applyAlignment="1">
      <alignment vertical="center" wrapText="1"/>
    </xf>
    <xf numFmtId="0" fontId="34" fillId="0" borderId="75" xfId="2" applyFont="1" applyBorder="1" applyAlignment="1">
      <alignment horizontal="center" vertical="center" wrapText="1"/>
    </xf>
    <xf numFmtId="0" fontId="34" fillId="0" borderId="76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left" vertical="center" wrapText="1"/>
    </xf>
    <xf numFmtId="4" fontId="34" fillId="11" borderId="9" xfId="2" applyNumberFormat="1" applyFont="1" applyFill="1" applyBorder="1" applyAlignment="1">
      <alignment vertical="center" wrapText="1"/>
    </xf>
    <xf numFmtId="4" fontId="34" fillId="4" borderId="9" xfId="2" applyNumberFormat="1" applyFont="1" applyFill="1" applyBorder="1" applyAlignment="1">
      <alignment vertical="center" wrapText="1"/>
    </xf>
    <xf numFmtId="4" fontId="34" fillId="0" borderId="9" xfId="2" applyNumberFormat="1" applyFont="1" applyBorder="1" applyAlignment="1">
      <alignment horizontal="center" vertical="center" wrapText="1"/>
    </xf>
    <xf numFmtId="4" fontId="10" fillId="4" borderId="35" xfId="13" applyNumberFormat="1" applyFont="1" applyFill="1" applyBorder="1"/>
    <xf numFmtId="0" fontId="24" fillId="0" borderId="0" xfId="7" applyFont="1" applyAlignment="1">
      <alignment vertical="center"/>
    </xf>
    <xf numFmtId="4" fontId="10" fillId="0" borderId="0" xfId="2" applyNumberFormat="1" applyFont="1" applyAlignment="1">
      <alignment horizontal="right" vertical="top" wrapText="1"/>
    </xf>
    <xf numFmtId="0" fontId="15" fillId="0" borderId="0" xfId="7" applyFont="1" applyAlignment="1">
      <alignment vertical="center" wrapText="1"/>
    </xf>
    <xf numFmtId="0" fontId="2" fillId="0" borderId="0" xfId="7" applyAlignment="1">
      <alignment vertical="center"/>
    </xf>
    <xf numFmtId="0" fontId="24" fillId="0" borderId="0" xfId="2" applyFont="1" applyAlignment="1">
      <alignment vertical="center"/>
    </xf>
    <xf numFmtId="0" fontId="10" fillId="0" borderId="0" xfId="7" applyFont="1" applyAlignment="1">
      <alignment vertical="center"/>
    </xf>
    <xf numFmtId="4" fontId="10" fillId="0" borderId="0" xfId="7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32" fillId="0" borderId="92" xfId="2" applyFont="1" applyBorder="1" applyAlignment="1">
      <alignment horizontal="center" vertical="center" wrapText="1"/>
    </xf>
    <xf numFmtId="0" fontId="32" fillId="0" borderId="93" xfId="2" applyFont="1" applyBorder="1" applyAlignment="1">
      <alignment horizontal="center" vertical="center" wrapText="1"/>
    </xf>
    <xf numFmtId="4" fontId="34" fillId="3" borderId="9" xfId="12" applyNumberFormat="1" applyFont="1" applyFill="1" applyBorder="1"/>
    <xf numFmtId="49" fontId="34" fillId="0" borderId="8" xfId="12" applyNumberFormat="1" applyFont="1" applyBorder="1" applyAlignment="1">
      <alignment horizontal="center"/>
    </xf>
    <xf numFmtId="4" fontId="34" fillId="11" borderId="9" xfId="12" applyNumberFormat="1" applyFont="1" applyFill="1" applyBorder="1"/>
    <xf numFmtId="4" fontId="34" fillId="4" borderId="9" xfId="12" applyNumberFormat="1" applyFont="1" applyFill="1" applyBorder="1"/>
    <xf numFmtId="4" fontId="10" fillId="3" borderId="21" xfId="12" applyNumberFormat="1" applyFont="1" applyFill="1" applyBorder="1"/>
    <xf numFmtId="0" fontId="10" fillId="0" borderId="18" xfId="13" applyFont="1" applyBorder="1" applyAlignment="1">
      <alignment horizontal="center"/>
    </xf>
    <xf numFmtId="49" fontId="10" fillId="0" borderId="19" xfId="12" applyNumberFormat="1" applyFont="1" applyBorder="1" applyAlignment="1">
      <alignment horizontal="center"/>
    </xf>
    <xf numFmtId="4" fontId="10" fillId="11" borderId="21" xfId="12" applyNumberFormat="1" applyFont="1" applyFill="1" applyBorder="1"/>
    <xf numFmtId="4" fontId="10" fillId="4" borderId="21" xfId="12" applyNumberFormat="1" applyFont="1" applyFill="1" applyBorder="1"/>
    <xf numFmtId="4" fontId="10" fillId="0" borderId="95" xfId="2" applyNumberFormat="1" applyFont="1" applyBorder="1" applyAlignment="1">
      <alignment horizontal="center" vertical="center" wrapText="1"/>
    </xf>
    <xf numFmtId="4" fontId="10" fillId="0" borderId="0" xfId="8" applyNumberFormat="1" applyFont="1" applyAlignment="1">
      <alignment vertical="center" wrapText="1"/>
    </xf>
    <xf numFmtId="4" fontId="10" fillId="0" borderId="95" xfId="7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4" fontId="10" fillId="0" borderId="0" xfId="2" applyNumberFormat="1" applyFont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 wrapText="1"/>
    </xf>
    <xf numFmtId="0" fontId="10" fillId="0" borderId="18" xfId="13" applyFont="1" applyBorder="1" applyAlignment="1">
      <alignment horizontal="center" vertical="center" wrapText="1"/>
    </xf>
    <xf numFmtId="49" fontId="10" fillId="0" borderId="20" xfId="12" applyNumberFormat="1" applyFont="1" applyBorder="1" applyAlignment="1">
      <alignment horizontal="center" vertical="center" wrapText="1"/>
    </xf>
    <xf numFmtId="0" fontId="10" fillId="0" borderId="95" xfId="12" applyFont="1" applyBorder="1" applyAlignment="1">
      <alignment vertical="center" wrapText="1"/>
    </xf>
    <xf numFmtId="4" fontId="10" fillId="11" borderId="26" xfId="12" applyNumberFormat="1" applyFont="1" applyFill="1" applyBorder="1" applyAlignment="1">
      <alignment vertical="center" wrapText="1"/>
    </xf>
    <xf numFmtId="4" fontId="10" fillId="4" borderId="26" xfId="12" applyNumberFormat="1" applyFont="1" applyFill="1" applyBorder="1" applyAlignment="1">
      <alignment vertical="center" wrapText="1"/>
    </xf>
    <xf numFmtId="4" fontId="39" fillId="0" borderId="0" xfId="2" applyNumberFormat="1" applyFont="1" applyAlignment="1">
      <alignment horizontal="right" vertical="center" wrapText="1"/>
    </xf>
    <xf numFmtId="4" fontId="34" fillId="3" borderId="21" xfId="12" applyNumberFormat="1" applyFont="1" applyFill="1" applyBorder="1"/>
    <xf numFmtId="49" fontId="34" fillId="0" borderId="19" xfId="12" applyNumberFormat="1" applyFont="1" applyBorder="1" applyAlignment="1">
      <alignment horizontal="center"/>
    </xf>
    <xf numFmtId="4" fontId="34" fillId="11" borderId="21" xfId="12" applyNumberFormat="1" applyFont="1" applyFill="1" applyBorder="1"/>
    <xf numFmtId="4" fontId="34" fillId="4" borderId="21" xfId="12" applyNumberFormat="1" applyFont="1" applyFill="1" applyBorder="1"/>
    <xf numFmtId="4" fontId="10" fillId="0" borderId="97" xfId="7" applyNumberFormat="1" applyFont="1" applyBorder="1" applyAlignment="1">
      <alignment horizontal="center" vertical="center" wrapText="1"/>
    </xf>
    <xf numFmtId="4" fontId="10" fillId="11" borderId="21" xfId="7" applyNumberFormat="1" applyFont="1" applyFill="1" applyBorder="1"/>
    <xf numFmtId="4" fontId="10" fillId="11" borderId="31" xfId="7" applyNumberFormat="1" applyFont="1" applyFill="1" applyBorder="1"/>
    <xf numFmtId="4" fontId="10" fillId="0" borderId="99" xfId="7" applyNumberFormat="1" applyFont="1" applyBorder="1" applyAlignment="1">
      <alignment horizontal="center" vertical="center" wrapText="1"/>
    </xf>
    <xf numFmtId="4" fontId="10" fillId="0" borderId="0" xfId="12" applyNumberFormat="1" applyFont="1"/>
    <xf numFmtId="0" fontId="10" fillId="0" borderId="0" xfId="13" applyFont="1" applyAlignment="1">
      <alignment horizontal="center"/>
    </xf>
    <xf numFmtId="49" fontId="10" fillId="0" borderId="0" xfId="12" applyNumberFormat="1" applyFont="1" applyAlignment="1">
      <alignment horizontal="center"/>
    </xf>
    <xf numFmtId="0" fontId="10" fillId="0" borderId="0" xfId="12" applyFont="1"/>
    <xf numFmtId="4" fontId="10" fillId="0" borderId="0" xfId="7" applyNumberFormat="1" applyFont="1" applyAlignment="1">
      <alignment horizontal="center" vertical="center" wrapText="1"/>
    </xf>
    <xf numFmtId="4" fontId="40" fillId="0" borderId="4" xfId="2" applyNumberFormat="1" applyFont="1" applyBorder="1" applyAlignment="1">
      <alignment horizontal="center" vertical="center" wrapText="1"/>
    </xf>
    <xf numFmtId="4" fontId="32" fillId="0" borderId="4" xfId="2" applyNumberFormat="1" applyFont="1" applyBorder="1" applyAlignment="1">
      <alignment horizontal="center" vertical="center" wrapText="1"/>
    </xf>
    <xf numFmtId="4" fontId="10" fillId="0" borderId="27" xfId="7" applyNumberFormat="1" applyFont="1" applyBorder="1" applyAlignment="1">
      <alignment horizontal="center" vertical="center" wrapText="1"/>
    </xf>
    <xf numFmtId="4" fontId="10" fillId="0" borderId="22" xfId="7" applyNumberFormat="1" applyFont="1" applyBorder="1" applyAlignment="1">
      <alignment horizontal="center" vertical="center" wrapText="1"/>
    </xf>
    <xf numFmtId="4" fontId="10" fillId="0" borderId="22" xfId="2" applyNumberFormat="1" applyFont="1" applyBorder="1" applyAlignment="1">
      <alignment horizontal="center" vertical="center" wrapText="1"/>
    </xf>
    <xf numFmtId="49" fontId="10" fillId="0" borderId="57" xfId="12" applyNumberFormat="1" applyFont="1" applyBorder="1" applyAlignment="1">
      <alignment horizontal="center"/>
    </xf>
    <xf numFmtId="4" fontId="10" fillId="4" borderId="49" xfId="12" applyNumberFormat="1" applyFont="1" applyFill="1" applyBorder="1"/>
    <xf numFmtId="4" fontId="32" fillId="0" borderId="45" xfId="2" applyNumberFormat="1" applyFont="1" applyBorder="1" applyAlignment="1">
      <alignment vertical="center" wrapText="1"/>
    </xf>
    <xf numFmtId="0" fontId="32" fillId="0" borderId="103" xfId="2" applyFont="1" applyBorder="1" applyAlignment="1">
      <alignment horizontal="center" vertical="center" wrapText="1"/>
    </xf>
    <xf numFmtId="0" fontId="32" fillId="0" borderId="65" xfId="2" applyFont="1" applyBorder="1" applyAlignment="1">
      <alignment horizontal="center" vertical="center" wrapText="1"/>
    </xf>
    <xf numFmtId="0" fontId="34" fillId="0" borderId="46" xfId="13" applyFont="1" applyBorder="1" applyAlignment="1">
      <alignment horizontal="center"/>
    </xf>
    <xf numFmtId="0" fontId="34" fillId="0" borderId="7" xfId="12" applyFont="1" applyBorder="1"/>
    <xf numFmtId="4" fontId="10" fillId="0" borderId="10" xfId="2" applyNumberFormat="1" applyFont="1" applyBorder="1" applyAlignment="1">
      <alignment horizontal="center" vertical="center" wrapText="1"/>
    </xf>
    <xf numFmtId="0" fontId="10" fillId="0" borderId="48" xfId="13" applyFont="1" applyBorder="1" applyAlignment="1">
      <alignment horizontal="center"/>
    </xf>
    <xf numFmtId="0" fontId="10" fillId="0" borderId="20" xfId="12" applyFont="1" applyBorder="1"/>
    <xf numFmtId="4" fontId="10" fillId="3" borderId="21" xfId="12" applyNumberFormat="1" applyFont="1" applyFill="1" applyBorder="1" applyAlignment="1">
      <alignment vertical="center"/>
    </xf>
    <xf numFmtId="0" fontId="10" fillId="0" borderId="48" xfId="13" applyFont="1" applyBorder="1" applyAlignment="1">
      <alignment horizontal="center" vertical="center"/>
    </xf>
    <xf numFmtId="49" fontId="10" fillId="0" borderId="19" xfId="12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left" vertical="center" wrapText="1"/>
    </xf>
    <xf numFmtId="4" fontId="10" fillId="11" borderId="21" xfId="12" applyNumberFormat="1" applyFont="1" applyFill="1" applyBorder="1" applyAlignment="1">
      <alignment vertical="center"/>
    </xf>
    <xf numFmtId="4" fontId="10" fillId="4" borderId="21" xfId="12" applyNumberFormat="1" applyFont="1" applyFill="1" applyBorder="1" applyAlignment="1">
      <alignment vertical="center"/>
    </xf>
    <xf numFmtId="4" fontId="10" fillId="0" borderId="36" xfId="2" applyNumberFormat="1" applyFont="1" applyBorder="1" applyAlignment="1">
      <alignment horizontal="center" vertical="center" wrapText="1"/>
    </xf>
    <xf numFmtId="4" fontId="10" fillId="0" borderId="21" xfId="2" applyNumberFormat="1" applyFont="1" applyBorder="1" applyAlignment="1">
      <alignment horizontal="center" vertical="center" wrapText="1"/>
    </xf>
    <xf numFmtId="4" fontId="10" fillId="0" borderId="32" xfId="2" applyNumberFormat="1" applyFont="1" applyBorder="1" applyAlignment="1">
      <alignment horizontal="center" vertical="center" wrapText="1"/>
    </xf>
    <xf numFmtId="4" fontId="10" fillId="0" borderId="31" xfId="2" applyNumberFormat="1" applyFont="1" applyBorder="1" applyAlignment="1">
      <alignment horizontal="center" vertical="center" wrapText="1"/>
    </xf>
    <xf numFmtId="4" fontId="10" fillId="3" borderId="49" xfId="12" applyNumberFormat="1" applyFont="1" applyFill="1" applyBorder="1" applyAlignment="1">
      <alignment vertical="center"/>
    </xf>
    <xf numFmtId="4" fontId="10" fillId="11" borderId="49" xfId="12" applyNumberFormat="1" applyFont="1" applyFill="1" applyBorder="1" applyAlignment="1">
      <alignment vertical="center"/>
    </xf>
    <xf numFmtId="4" fontId="10" fillId="4" borderId="49" xfId="12" applyNumberFormat="1" applyFont="1" applyFill="1" applyBorder="1" applyAlignment="1">
      <alignment vertical="center"/>
    </xf>
    <xf numFmtId="0" fontId="32" fillId="0" borderId="2" xfId="2" applyFont="1" applyBorder="1" applyAlignment="1">
      <alignment horizontal="center" vertical="center" wrapText="1"/>
    </xf>
    <xf numFmtId="4" fontId="34" fillId="3" borderId="9" xfId="2" applyNumberFormat="1" applyFont="1" applyFill="1" applyBorder="1"/>
    <xf numFmtId="0" fontId="34" fillId="0" borderId="46" xfId="2" applyFont="1" applyBorder="1" applyAlignment="1">
      <alignment horizontal="center"/>
    </xf>
    <xf numFmtId="49" fontId="34" fillId="0" borderId="8" xfId="2" applyNumberFormat="1" applyFont="1" applyBorder="1" applyAlignment="1">
      <alignment horizontal="center"/>
    </xf>
    <xf numFmtId="0" fontId="34" fillId="0" borderId="7" xfId="2" applyFont="1" applyBorder="1"/>
    <xf numFmtId="4" fontId="34" fillId="11" borderId="9" xfId="2" applyNumberFormat="1" applyFont="1" applyFill="1" applyBorder="1"/>
    <xf numFmtId="4" fontId="34" fillId="4" borderId="9" xfId="2" applyNumberFormat="1" applyFont="1" applyFill="1" applyBorder="1"/>
    <xf numFmtId="4" fontId="34" fillId="0" borderId="94" xfId="2" applyNumberFormat="1" applyFont="1" applyBorder="1" applyAlignment="1">
      <alignment horizontal="center"/>
    </xf>
    <xf numFmtId="4" fontId="10" fillId="3" borderId="49" xfId="2" applyNumberFormat="1" applyFont="1" applyFill="1" applyBorder="1"/>
    <xf numFmtId="0" fontId="10" fillId="0" borderId="58" xfId="2" applyFont="1" applyBorder="1" applyAlignment="1">
      <alignment horizontal="center"/>
    </xf>
    <xf numFmtId="49" fontId="10" fillId="0" borderId="57" xfId="2" applyNumberFormat="1" applyFont="1" applyBorder="1" applyAlignment="1">
      <alignment horizontal="center"/>
    </xf>
    <xf numFmtId="0" fontId="10" fillId="0" borderId="12" xfId="2" applyFont="1" applyBorder="1"/>
    <xf numFmtId="4" fontId="10" fillId="11" borderId="49" xfId="2" applyNumberFormat="1" applyFont="1" applyFill="1" applyBorder="1"/>
    <xf numFmtId="4" fontId="10" fillId="4" borderId="49" xfId="2" applyNumberFormat="1" applyFont="1" applyFill="1" applyBorder="1"/>
    <xf numFmtId="0" fontId="20" fillId="0" borderId="0" xfId="4" applyFont="1"/>
    <xf numFmtId="0" fontId="8" fillId="0" borderId="0" xfId="2" applyFont="1" applyAlignment="1">
      <alignment horizontal="right"/>
    </xf>
    <xf numFmtId="0" fontId="2" fillId="0" borderId="0" xfId="2" applyAlignment="1">
      <alignment horizontal="center"/>
    </xf>
    <xf numFmtId="4" fontId="38" fillId="0" borderId="1" xfId="7" applyNumberFormat="1" applyFont="1" applyBorder="1" applyAlignment="1">
      <alignment vertical="center" wrapText="1"/>
    </xf>
    <xf numFmtId="0" fontId="38" fillId="0" borderId="16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4" fontId="38" fillId="0" borderId="4" xfId="7" applyNumberFormat="1" applyFont="1" applyBorder="1" applyAlignment="1">
      <alignment vertical="center" wrapText="1"/>
    </xf>
    <xf numFmtId="4" fontId="34" fillId="3" borderId="31" xfId="7" applyNumberFormat="1" applyFont="1" applyFill="1" applyBorder="1" applyAlignment="1">
      <alignment vertical="center" wrapText="1"/>
    </xf>
    <xf numFmtId="0" fontId="26" fillId="0" borderId="29" xfId="2" applyFont="1" applyBorder="1" applyAlignment="1">
      <alignment horizontal="center" vertical="center" wrapText="1"/>
    </xf>
    <xf numFmtId="0" fontId="34" fillId="0" borderId="30" xfId="2" applyFont="1" applyBorder="1" applyAlignment="1">
      <alignment horizontal="left" vertical="center" wrapText="1"/>
    </xf>
    <xf numFmtId="4" fontId="34" fillId="11" borderId="31" xfId="7" applyNumberFormat="1" applyFont="1" applyFill="1" applyBorder="1" applyAlignment="1">
      <alignment vertical="center" wrapText="1"/>
    </xf>
    <xf numFmtId="4" fontId="34" fillId="4" borderId="31" xfId="7" applyNumberFormat="1" applyFont="1" applyFill="1" applyBorder="1" applyAlignment="1">
      <alignment vertical="center" wrapText="1"/>
    </xf>
    <xf numFmtId="4" fontId="41" fillId="0" borderId="32" xfId="7" applyNumberFormat="1" applyFont="1" applyBorder="1" applyAlignment="1">
      <alignment horizontal="center" vertical="center" wrapText="1"/>
    </xf>
    <xf numFmtId="0" fontId="42" fillId="0" borderId="0" xfId="7" applyFont="1" applyAlignment="1">
      <alignment vertical="center" wrapText="1"/>
    </xf>
    <xf numFmtId="4" fontId="10" fillId="3" borderId="26" xfId="7" applyNumberFormat="1" applyFont="1" applyFill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0" fontId="10" fillId="0" borderId="20" xfId="2" applyFont="1" applyBorder="1"/>
    <xf numFmtId="4" fontId="10" fillId="11" borderId="26" xfId="7" applyNumberFormat="1" applyFont="1" applyFill="1" applyBorder="1" applyAlignment="1">
      <alignment vertical="center" wrapText="1"/>
    </xf>
    <xf numFmtId="4" fontId="10" fillId="4" borderId="26" xfId="7" applyNumberFormat="1" applyFont="1" applyFill="1" applyBorder="1" applyAlignment="1">
      <alignment vertical="center" wrapText="1"/>
    </xf>
    <xf numFmtId="0" fontId="10" fillId="0" borderId="22" xfId="7" applyFont="1" applyBorder="1" applyAlignment="1">
      <alignment horizontal="center" vertical="center" wrapText="1"/>
    </xf>
    <xf numFmtId="4" fontId="10" fillId="3" borderId="21" xfId="7" applyNumberFormat="1" applyFont="1" applyFill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 wrapText="1"/>
    </xf>
    <xf numFmtId="4" fontId="10" fillId="4" borderId="21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top"/>
    </xf>
    <xf numFmtId="0" fontId="10" fillId="0" borderId="18" xfId="7" applyFont="1" applyBorder="1" applyAlignment="1">
      <alignment horizontal="center"/>
    </xf>
    <xf numFmtId="0" fontId="10" fillId="0" borderId="19" xfId="7" applyFont="1" applyBorder="1" applyAlignment="1">
      <alignment horizontal="center"/>
    </xf>
    <xf numFmtId="0" fontId="10" fillId="0" borderId="20" xfId="2" applyFont="1" applyBorder="1" applyAlignment="1">
      <alignment vertical="top"/>
    </xf>
    <xf numFmtId="4" fontId="10" fillId="11" borderId="21" xfId="2" applyNumberFormat="1" applyFont="1" applyFill="1" applyBorder="1" applyAlignment="1">
      <alignment horizontal="right" vertical="top"/>
    </xf>
    <xf numFmtId="4" fontId="10" fillId="4" borderId="21" xfId="2" applyNumberFormat="1" applyFont="1" applyFill="1" applyBorder="1" applyAlignment="1">
      <alignment horizontal="right" vertical="top"/>
    </xf>
    <xf numFmtId="4" fontId="10" fillId="3" borderId="14" xfId="2" applyNumberFormat="1" applyFont="1" applyFill="1" applyBorder="1" applyAlignment="1">
      <alignment horizontal="right" vertical="top"/>
    </xf>
    <xf numFmtId="0" fontId="10" fillId="0" borderId="38" xfId="7" applyFont="1" applyBorder="1" applyAlignment="1">
      <alignment horizontal="center"/>
    </xf>
    <xf numFmtId="0" fontId="10" fillId="0" borderId="13" xfId="7" applyFont="1" applyBorder="1" applyAlignment="1">
      <alignment horizontal="center"/>
    </xf>
    <xf numFmtId="0" fontId="10" fillId="0" borderId="12" xfId="2" applyFont="1" applyBorder="1" applyAlignment="1">
      <alignment vertical="top"/>
    </xf>
    <xf numFmtId="4" fontId="10" fillId="11" borderId="14" xfId="2" applyNumberFormat="1" applyFont="1" applyFill="1" applyBorder="1" applyAlignment="1">
      <alignment horizontal="right" vertical="top"/>
    </xf>
    <xf numFmtId="4" fontId="10" fillId="4" borderId="14" xfId="2" applyNumberFormat="1" applyFont="1" applyFill="1" applyBorder="1" applyAlignment="1">
      <alignment horizontal="right" vertical="top"/>
    </xf>
    <xf numFmtId="4" fontId="10" fillId="0" borderId="15" xfId="2" applyNumberFormat="1" applyFont="1" applyBorder="1" applyAlignment="1">
      <alignment horizontal="right" vertical="top"/>
    </xf>
    <xf numFmtId="0" fontId="8" fillId="0" borderId="0" xfId="7" applyFont="1" applyAlignment="1">
      <alignment vertical="center" wrapText="1"/>
    </xf>
    <xf numFmtId="0" fontId="8" fillId="0" borderId="0" xfId="2" applyFont="1" applyAlignment="1">
      <alignment vertical="center" wrapText="1"/>
    </xf>
    <xf numFmtId="4" fontId="34" fillId="3" borderId="4" xfId="2" applyNumberFormat="1" applyFont="1" applyFill="1" applyBorder="1" applyAlignment="1">
      <alignment vertical="center"/>
    </xf>
    <xf numFmtId="0" fontId="34" fillId="0" borderId="50" xfId="2" applyFont="1" applyBorder="1" applyAlignment="1">
      <alignment horizontal="center" vertical="center"/>
    </xf>
    <xf numFmtId="49" fontId="34" fillId="0" borderId="3" xfId="2" applyNumberFormat="1" applyFont="1" applyBorder="1" applyAlignment="1">
      <alignment horizontal="center" vertical="center"/>
    </xf>
    <xf numFmtId="0" fontId="34" fillId="0" borderId="2" xfId="2" applyFont="1" applyBorder="1" applyAlignment="1">
      <alignment vertical="center"/>
    </xf>
    <xf numFmtId="4" fontId="34" fillId="11" borderId="4" xfId="2" applyNumberFormat="1" applyFont="1" applyFill="1" applyBorder="1" applyAlignment="1">
      <alignment vertical="center"/>
    </xf>
    <xf numFmtId="4" fontId="34" fillId="4" borderId="4" xfId="2" applyNumberFormat="1" applyFont="1" applyFill="1" applyBorder="1" applyAlignment="1">
      <alignment vertical="center"/>
    </xf>
    <xf numFmtId="4" fontId="26" fillId="0" borderId="66" xfId="2" applyNumberFormat="1" applyFont="1" applyBorder="1" applyAlignment="1">
      <alignment vertical="center"/>
    </xf>
    <xf numFmtId="0" fontId="10" fillId="0" borderId="0" xfId="7" applyFont="1" applyAlignment="1">
      <alignment horizontal="right"/>
    </xf>
    <xf numFmtId="0" fontId="2" fillId="0" borderId="0" xfId="5"/>
    <xf numFmtId="0" fontId="8" fillId="0" borderId="64" xfId="7" applyFont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4" fontId="10" fillId="3" borderId="21" xfId="7" applyNumberFormat="1" applyFont="1" applyFill="1" applyBorder="1"/>
    <xf numFmtId="4" fontId="10" fillId="3" borderId="31" xfId="7" applyNumberFormat="1" applyFont="1" applyFill="1" applyBorder="1"/>
    <xf numFmtId="4" fontId="10" fillId="0" borderId="102" xfId="2" applyNumberFormat="1" applyFont="1" applyBorder="1" applyAlignment="1">
      <alignment horizontal="center" vertical="center" wrapText="1"/>
    </xf>
    <xf numFmtId="0" fontId="32" fillId="0" borderId="105" xfId="2" applyFont="1" applyBorder="1" applyAlignment="1">
      <alignment horizontal="center" vertical="center" wrapText="1"/>
    </xf>
    <xf numFmtId="49" fontId="8" fillId="0" borderId="0" xfId="14" applyNumberFormat="1" applyFont="1" applyAlignment="1">
      <alignment horizontal="center" vertical="center" wrapText="1"/>
    </xf>
    <xf numFmtId="4" fontId="10" fillId="0" borderId="9" xfId="2" applyNumberFormat="1" applyFont="1" applyBorder="1" applyAlignment="1">
      <alignment horizontal="center" vertical="center" wrapText="1"/>
    </xf>
    <xf numFmtId="4" fontId="10" fillId="0" borderId="26" xfId="2" applyNumberFormat="1" applyFont="1" applyBorder="1" applyAlignment="1">
      <alignment horizontal="center" vertical="center" wrapText="1"/>
    </xf>
    <xf numFmtId="4" fontId="10" fillId="0" borderId="35" xfId="2" applyNumberFormat="1" applyFont="1" applyBorder="1" applyAlignment="1">
      <alignment horizontal="center" vertical="center" wrapText="1"/>
    </xf>
    <xf numFmtId="4" fontId="10" fillId="0" borderId="49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vertical="center" wrapText="1"/>
    </xf>
    <xf numFmtId="4" fontId="2" fillId="0" borderId="0" xfId="2" applyNumberFormat="1"/>
    <xf numFmtId="4" fontId="2" fillId="0" borderId="0" xfId="2" applyNumberFormat="1" applyAlignment="1">
      <alignment vertical="center" wrapText="1"/>
    </xf>
    <xf numFmtId="4" fontId="2" fillId="0" borderId="0" xfId="7" applyNumberFormat="1" applyAlignment="1">
      <alignment vertical="center" wrapText="1"/>
    </xf>
    <xf numFmtId="49" fontId="10" fillId="0" borderId="0" xfId="2" applyNumberFormat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4" fontId="38" fillId="0" borderId="1" xfId="2" applyNumberFormat="1" applyFont="1" applyBorder="1" applyAlignment="1">
      <alignment vertical="center" wrapText="1"/>
    </xf>
    <xf numFmtId="0" fontId="38" fillId="0" borderId="1" xfId="2" applyFont="1" applyBorder="1" applyAlignment="1">
      <alignment horizontal="center" vertical="center" wrapText="1"/>
    </xf>
    <xf numFmtId="4" fontId="38" fillId="0" borderId="4" xfId="2" applyNumberFormat="1" applyFont="1" applyBorder="1" applyAlignment="1">
      <alignment vertical="center" wrapText="1"/>
    </xf>
    <xf numFmtId="0" fontId="38" fillId="0" borderId="5" xfId="7" applyFont="1" applyBorder="1" applyAlignment="1">
      <alignment horizontal="center" vertical="center"/>
    </xf>
    <xf numFmtId="0" fontId="34" fillId="0" borderId="108" xfId="2" applyFont="1" applyBorder="1" applyAlignment="1">
      <alignment horizontal="center"/>
    </xf>
    <xf numFmtId="49" fontId="34" fillId="0" borderId="109" xfId="2" applyNumberFormat="1" applyFont="1" applyBorder="1" applyAlignment="1">
      <alignment horizontal="center"/>
    </xf>
    <xf numFmtId="0" fontId="34" fillId="0" borderId="110" xfId="2" applyFont="1" applyBorder="1" applyAlignment="1">
      <alignment vertical="center" wrapText="1"/>
    </xf>
    <xf numFmtId="4" fontId="34" fillId="11" borderId="9" xfId="7" applyNumberFormat="1" applyFont="1" applyFill="1" applyBorder="1"/>
    <xf numFmtId="4" fontId="34" fillId="4" borderId="9" xfId="7" applyNumberFormat="1" applyFont="1" applyFill="1" applyBorder="1"/>
    <xf numFmtId="4" fontId="10" fillId="0" borderId="111" xfId="2" applyNumberFormat="1" applyFont="1" applyBorder="1" applyAlignment="1">
      <alignment horizontal="center" vertical="center" wrapText="1"/>
    </xf>
    <xf numFmtId="4" fontId="10" fillId="3" borderId="54" xfId="7" applyNumberFormat="1" applyFont="1" applyFill="1" applyBorder="1" applyAlignment="1">
      <alignment vertical="center"/>
    </xf>
    <xf numFmtId="0" fontId="10" fillId="0" borderId="112" xfId="2" applyFont="1" applyBorder="1" applyAlignment="1">
      <alignment horizontal="center" vertical="center"/>
    </xf>
    <xf numFmtId="49" fontId="10" fillId="0" borderId="113" xfId="2" applyNumberFormat="1" applyFont="1" applyBorder="1" applyAlignment="1">
      <alignment horizontal="center" vertical="center"/>
    </xf>
    <xf numFmtId="0" fontId="10" fillId="0" borderId="60" xfId="2" applyFont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/>
    </xf>
    <xf numFmtId="4" fontId="10" fillId="4" borderId="21" xfId="7" applyNumberFormat="1" applyFont="1" applyFill="1" applyBorder="1" applyAlignment="1">
      <alignment vertical="center"/>
    </xf>
    <xf numFmtId="0" fontId="1" fillId="0" borderId="0" xfId="15"/>
    <xf numFmtId="2" fontId="10" fillId="0" borderId="0" xfId="2" applyNumberFormat="1" applyFont="1" applyAlignment="1">
      <alignment horizontal="right" vertical="center"/>
    </xf>
    <xf numFmtId="0" fontId="34" fillId="0" borderId="114" xfId="2" applyFont="1" applyBorder="1" applyAlignment="1">
      <alignment horizontal="center" vertical="center"/>
    </xf>
    <xf numFmtId="49" fontId="34" fillId="0" borderId="115" xfId="2" applyNumberFormat="1" applyFont="1" applyBorder="1" applyAlignment="1">
      <alignment horizontal="center" vertical="center"/>
    </xf>
    <xf numFmtId="0" fontId="34" fillId="0" borderId="59" xfId="2" applyFont="1" applyBorder="1" applyAlignment="1">
      <alignment vertical="center" wrapText="1"/>
    </xf>
    <xf numFmtId="4" fontId="34" fillId="11" borderId="31" xfId="7" applyNumberFormat="1" applyFont="1" applyFill="1" applyBorder="1" applyAlignment="1">
      <alignment vertical="center"/>
    </xf>
    <xf numFmtId="4" fontId="34" fillId="4" borderId="31" xfId="7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/>
    </xf>
    <xf numFmtId="49" fontId="10" fillId="0" borderId="84" xfId="2" applyNumberFormat="1" applyFont="1" applyBorder="1" applyAlignment="1">
      <alignment horizontal="center" vertical="center"/>
    </xf>
    <xf numFmtId="0" fontId="10" fillId="0" borderId="85" xfId="2" applyFont="1" applyBorder="1" applyAlignment="1">
      <alignment vertical="center" wrapText="1"/>
    </xf>
    <xf numFmtId="2" fontId="10" fillId="0" borderId="0" xfId="7" applyNumberFormat="1" applyFont="1" applyAlignment="1">
      <alignment horizontal="right" vertical="center"/>
    </xf>
    <xf numFmtId="4" fontId="10" fillId="0" borderId="116" xfId="2" applyNumberFormat="1" applyFont="1" applyBorder="1" applyAlignment="1">
      <alignment horizontal="center" vertical="center" wrapText="1"/>
    </xf>
    <xf numFmtId="0" fontId="10" fillId="0" borderId="22" xfId="7" applyFont="1" applyBorder="1" applyAlignment="1">
      <alignment vertical="center" wrapText="1"/>
    </xf>
    <xf numFmtId="4" fontId="10" fillId="0" borderId="22" xfId="2" applyNumberFormat="1" applyFont="1" applyBorder="1" applyAlignment="1">
      <alignment vertical="center" wrapText="1"/>
    </xf>
    <xf numFmtId="0" fontId="10" fillId="0" borderId="42" xfId="2" applyFont="1" applyBorder="1" applyAlignment="1">
      <alignment vertical="center" wrapText="1"/>
    </xf>
    <xf numFmtId="0" fontId="10" fillId="0" borderId="117" xfId="2" applyFont="1" applyBorder="1" applyAlignment="1">
      <alignment horizontal="center" vertical="center"/>
    </xf>
    <xf numFmtId="49" fontId="10" fillId="0" borderId="118" xfId="2" applyNumberFormat="1" applyFont="1" applyBorder="1" applyAlignment="1">
      <alignment horizontal="center" vertical="center"/>
    </xf>
    <xf numFmtId="4" fontId="10" fillId="0" borderId="22" xfId="2" applyNumberFormat="1" applyFont="1" applyBorder="1" applyAlignment="1">
      <alignment horizontal="left" vertical="center" wrapText="1"/>
    </xf>
    <xf numFmtId="0" fontId="10" fillId="0" borderId="0" xfId="7" applyFont="1" applyAlignment="1">
      <alignment horizontal="center" vertical="center"/>
    </xf>
    <xf numFmtId="4" fontId="10" fillId="11" borderId="31" xfId="7" applyNumberFormat="1" applyFont="1" applyFill="1" applyBorder="1" applyAlignment="1">
      <alignment vertical="center"/>
    </xf>
    <xf numFmtId="4" fontId="27" fillId="0" borderId="19" xfId="7" applyNumberFormat="1" applyFont="1" applyBorder="1" applyAlignment="1">
      <alignment horizontal="center" vertical="center"/>
    </xf>
    <xf numFmtId="4" fontId="27" fillId="0" borderId="20" xfId="7" applyNumberFormat="1" applyFont="1" applyBorder="1" applyAlignment="1">
      <alignment vertical="center"/>
    </xf>
    <xf numFmtId="4" fontId="27" fillId="11" borderId="21" xfId="7" applyNumberFormat="1" applyFont="1" applyFill="1" applyBorder="1" applyAlignment="1">
      <alignment vertical="center"/>
    </xf>
    <xf numFmtId="4" fontId="27" fillId="4" borderId="21" xfId="7" applyNumberFormat="1" applyFont="1" applyFill="1" applyBorder="1" applyAlignment="1">
      <alignment vertical="center"/>
    </xf>
    <xf numFmtId="0" fontId="34" fillId="0" borderId="54" xfId="2" applyFont="1" applyBorder="1" applyAlignment="1">
      <alignment horizontal="center" vertical="center"/>
    </xf>
    <xf numFmtId="49" fontId="10" fillId="0" borderId="19" xfId="2" applyNumberFormat="1" applyFont="1" applyBorder="1" applyAlignment="1">
      <alignment horizontal="center" vertical="center"/>
    </xf>
    <xf numFmtId="0" fontId="34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vertical="center" wrapText="1"/>
    </xf>
    <xf numFmtId="49" fontId="10" fillId="0" borderId="24" xfId="2" applyNumberFormat="1" applyFont="1" applyBorder="1" applyAlignment="1">
      <alignment horizontal="center" vertical="center"/>
    </xf>
    <xf numFmtId="4" fontId="34" fillId="0" borderId="0" xfId="7" applyNumberFormat="1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 wrapText="1"/>
    </xf>
    <xf numFmtId="4" fontId="10" fillId="0" borderId="0" xfId="2" applyNumberFormat="1" applyFont="1" applyAlignment="1">
      <alignment horizontal="left" vertical="center" wrapText="1"/>
    </xf>
    <xf numFmtId="4" fontId="43" fillId="0" borderId="4" xfId="2" applyNumberFormat="1" applyFont="1" applyBorder="1" applyAlignment="1">
      <alignment vertical="center" wrapText="1"/>
    </xf>
    <xf numFmtId="0" fontId="43" fillId="0" borderId="39" xfId="2" applyFont="1" applyBorder="1" applyAlignment="1">
      <alignment horizontal="center" vertical="center" wrapText="1"/>
    </xf>
    <xf numFmtId="0" fontId="43" fillId="0" borderId="3" xfId="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4" fontId="43" fillId="0" borderId="1" xfId="2" applyNumberFormat="1" applyFont="1" applyBorder="1" applyAlignment="1">
      <alignment vertical="center" wrapText="1"/>
    </xf>
    <xf numFmtId="0" fontId="1" fillId="0" borderId="0" xfId="16"/>
    <xf numFmtId="49" fontId="34" fillId="0" borderId="122" xfId="2" applyNumberFormat="1" applyFont="1" applyBorder="1" applyAlignment="1">
      <alignment horizontal="center" vertical="center"/>
    </xf>
    <xf numFmtId="0" fontId="34" fillId="0" borderId="103" xfId="2" applyFont="1" applyBorder="1" applyAlignment="1">
      <alignment vertical="center" wrapText="1"/>
    </xf>
    <xf numFmtId="0" fontId="1" fillId="0" borderId="0" xfId="17"/>
    <xf numFmtId="0" fontId="10" fillId="0" borderId="18" xfId="7" applyFont="1" applyBorder="1" applyAlignment="1">
      <alignment horizontal="center" vertical="center"/>
    </xf>
    <xf numFmtId="0" fontId="44" fillId="0" borderId="19" xfId="16" applyFont="1" applyBorder="1" applyAlignment="1">
      <alignment vertical="center"/>
    </xf>
    <xf numFmtId="0" fontId="44" fillId="0" borderId="20" xfId="16" applyFont="1" applyBorder="1" applyAlignment="1">
      <alignment vertical="center"/>
    </xf>
    <xf numFmtId="49" fontId="10" fillId="0" borderId="0" xfId="7" applyNumberFormat="1" applyFont="1" applyAlignment="1">
      <alignment horizontal="left" vertical="center" wrapText="1"/>
    </xf>
    <xf numFmtId="0" fontId="10" fillId="0" borderId="18" xfId="2" applyFont="1" applyBorder="1" applyAlignment="1">
      <alignment horizontal="center" vertical="center"/>
    </xf>
    <xf numFmtId="0" fontId="10" fillId="0" borderId="37" xfId="7" applyFont="1" applyBorder="1" applyAlignment="1">
      <alignment horizontal="center" vertical="center"/>
    </xf>
    <xf numFmtId="0" fontId="1" fillId="0" borderId="0" xfId="16" applyAlignment="1">
      <alignment vertical="center"/>
    </xf>
    <xf numFmtId="0" fontId="44" fillId="0" borderId="0" xfId="16" applyFont="1" applyAlignment="1">
      <alignment vertical="center"/>
    </xf>
    <xf numFmtId="4" fontId="44" fillId="0" borderId="0" xfId="16" applyNumberFormat="1" applyFont="1" applyAlignment="1">
      <alignment vertical="center"/>
    </xf>
    <xf numFmtId="49" fontId="20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right" vertical="center" wrapText="1"/>
    </xf>
    <xf numFmtId="0" fontId="32" fillId="0" borderId="3" xfId="2" applyFont="1" applyBorder="1" applyAlignment="1">
      <alignment horizontal="center" vertical="center" wrapText="1"/>
    </xf>
    <xf numFmtId="164" fontId="10" fillId="0" borderId="0" xfId="7" applyNumberFormat="1" applyFont="1"/>
    <xf numFmtId="4" fontId="28" fillId="3" borderId="9" xfId="2" applyNumberFormat="1" applyFont="1" applyFill="1" applyBorder="1" applyAlignment="1">
      <alignment horizontal="right" vertical="center" wrapText="1"/>
    </xf>
    <xf numFmtId="4" fontId="28" fillId="11" borderId="9" xfId="2" applyNumberFormat="1" applyFont="1" applyFill="1" applyBorder="1" applyAlignment="1">
      <alignment horizontal="right" vertical="center" wrapText="1"/>
    </xf>
    <xf numFmtId="164" fontId="28" fillId="0" borderId="0" xfId="2" applyNumberFormat="1" applyFont="1" applyAlignment="1">
      <alignment horizontal="right" vertical="center"/>
    </xf>
    <xf numFmtId="4" fontId="28" fillId="3" borderId="31" xfId="2" applyNumberFormat="1" applyFont="1" applyFill="1" applyBorder="1" applyAlignment="1">
      <alignment horizontal="right" vertical="center" wrapText="1"/>
    </xf>
    <xf numFmtId="0" fontId="10" fillId="0" borderId="30" xfId="2" applyFont="1" applyBorder="1" applyAlignment="1">
      <alignment vertical="center" wrapText="1"/>
    </xf>
    <xf numFmtId="4" fontId="28" fillId="11" borderId="31" xfId="2" applyNumberFormat="1" applyFont="1" applyFill="1" applyBorder="1" applyAlignment="1">
      <alignment horizontal="right" vertical="center" wrapText="1"/>
    </xf>
    <xf numFmtId="4" fontId="28" fillId="4" borderId="31" xfId="2" applyNumberFormat="1" applyFont="1" applyFill="1" applyBorder="1" applyAlignment="1">
      <alignment horizontal="right" vertical="center" wrapText="1"/>
    </xf>
    <xf numFmtId="0" fontId="10" fillId="0" borderId="32" xfId="7" applyFont="1" applyBorder="1" applyAlignment="1">
      <alignment horizontal="left" vertical="center" wrapText="1"/>
    </xf>
    <xf numFmtId="164" fontId="28" fillId="0" borderId="0" xfId="2" applyNumberFormat="1" applyFont="1" applyAlignment="1">
      <alignment vertical="center"/>
    </xf>
    <xf numFmtId="4" fontId="28" fillId="0" borderId="0" xfId="2" applyNumberFormat="1" applyFont="1" applyAlignment="1">
      <alignment horizontal="right" vertical="center" wrapText="1"/>
    </xf>
    <xf numFmtId="4" fontId="28" fillId="3" borderId="21" xfId="2" applyNumberFormat="1" applyFont="1" applyFill="1" applyBorder="1" applyAlignment="1">
      <alignment horizontal="right" vertical="center" wrapText="1"/>
    </xf>
    <xf numFmtId="4" fontId="28" fillId="11" borderId="21" xfId="2" applyNumberFormat="1" applyFont="1" applyFill="1" applyBorder="1" applyAlignment="1">
      <alignment horizontal="right" vertical="center" wrapText="1"/>
    </xf>
    <xf numFmtId="4" fontId="28" fillId="4" borderId="21" xfId="2" applyNumberFormat="1" applyFont="1" applyFill="1" applyBorder="1" applyAlignment="1">
      <alignment horizontal="right" vertical="center" wrapText="1"/>
    </xf>
    <xf numFmtId="4" fontId="10" fillId="0" borderId="22" xfId="18" applyNumberFormat="1" applyFont="1" applyBorder="1" applyAlignment="1">
      <alignment vertical="center" wrapText="1"/>
    </xf>
    <xf numFmtId="164" fontId="24" fillId="0" borderId="0" xfId="2" applyNumberFormat="1" applyFont="1" applyAlignment="1">
      <alignment horizontal="right" vertical="center"/>
    </xf>
    <xf numFmtId="4" fontId="24" fillId="11" borderId="21" xfId="2" applyNumberFormat="1" applyFont="1" applyFill="1" applyBorder="1" applyAlignment="1">
      <alignment horizontal="right" vertical="center" wrapText="1"/>
    </xf>
    <xf numFmtId="4" fontId="24" fillId="4" borderId="21" xfId="2" applyNumberFormat="1" applyFont="1" applyFill="1" applyBorder="1" applyAlignment="1">
      <alignment horizontal="right" vertical="center" wrapText="1"/>
    </xf>
    <xf numFmtId="4" fontId="24" fillId="0" borderId="0" xfId="2" applyNumberFormat="1" applyFont="1" applyAlignment="1">
      <alignment horizontal="right" vertical="center" wrapText="1"/>
    </xf>
    <xf numFmtId="4" fontId="10" fillId="0" borderId="32" xfId="18" applyNumberFormat="1" applyFont="1" applyBorder="1" applyAlignment="1">
      <alignment vertical="center" wrapText="1"/>
    </xf>
    <xf numFmtId="164" fontId="24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 wrapText="1"/>
    </xf>
    <xf numFmtId="49" fontId="10" fillId="0" borderId="0" xfId="12" applyNumberFormat="1" applyFont="1" applyAlignment="1">
      <alignment horizontal="right" vertical="center"/>
    </xf>
    <xf numFmtId="0" fontId="8" fillId="0" borderId="0" xfId="2" applyFont="1" applyAlignment="1">
      <alignment horizontal="right" wrapText="1"/>
    </xf>
    <xf numFmtId="0" fontId="38" fillId="0" borderId="16" xfId="13" applyFont="1" applyBorder="1" applyAlignment="1">
      <alignment horizontal="center" vertical="center"/>
    </xf>
    <xf numFmtId="49" fontId="38" fillId="0" borderId="3" xfId="12" applyNumberFormat="1" applyFont="1" applyBorder="1" applyAlignment="1">
      <alignment horizontal="center" vertical="center"/>
    </xf>
    <xf numFmtId="0" fontId="38" fillId="0" borderId="66" xfId="12" applyFont="1" applyBorder="1" applyAlignment="1">
      <alignment vertical="center"/>
    </xf>
    <xf numFmtId="4" fontId="46" fillId="4" borderId="4" xfId="12" applyNumberFormat="1" applyFont="1" applyFill="1" applyBorder="1" applyAlignment="1">
      <alignment horizontal="center" vertical="center"/>
    </xf>
    <xf numFmtId="0" fontId="10" fillId="0" borderId="30" xfId="2" applyFont="1" applyBorder="1" applyAlignment="1">
      <alignment horizontal="left" vertical="center" wrapText="1"/>
    </xf>
    <xf numFmtId="0" fontId="10" fillId="0" borderId="48" xfId="2" applyFont="1" applyBorder="1" applyAlignment="1">
      <alignment horizontal="center" vertical="center" wrapText="1"/>
    </xf>
    <xf numFmtId="4" fontId="28" fillId="4" borderId="26" xfId="2" applyNumberFormat="1" applyFont="1" applyFill="1" applyBorder="1" applyAlignment="1">
      <alignment horizontal="right" vertical="center" wrapText="1"/>
    </xf>
    <xf numFmtId="0" fontId="20" fillId="0" borderId="0" xfId="4" applyFont="1" applyAlignme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4" fontId="38" fillId="0" borderId="4" xfId="7" applyNumberFormat="1" applyFont="1" applyBorder="1" applyAlignment="1">
      <alignment horizontal="right" vertical="center" wrapText="1"/>
    </xf>
    <xf numFmtId="0" fontId="38" fillId="0" borderId="16" xfId="2" applyFont="1" applyBorder="1" applyAlignment="1">
      <alignment horizontal="right" vertical="center" wrapText="1"/>
    </xf>
    <xf numFmtId="0" fontId="10" fillId="0" borderId="0" xfId="7" applyFont="1" applyAlignment="1">
      <alignment horizontal="right" vertical="center"/>
    </xf>
    <xf numFmtId="4" fontId="10" fillId="0" borderId="0" xfId="7" applyNumberFormat="1" applyFont="1" applyAlignment="1">
      <alignment horizontal="right" vertical="center"/>
    </xf>
    <xf numFmtId="4" fontId="34" fillId="3" borderId="9" xfId="7" applyNumberFormat="1" applyFont="1" applyFill="1" applyBorder="1" applyAlignment="1">
      <alignment vertical="center" wrapText="1"/>
    </xf>
    <xf numFmtId="0" fontId="34" fillId="0" borderId="28" xfId="2" applyFont="1" applyBorder="1" applyAlignment="1">
      <alignment horizontal="center" vertical="center" wrapText="1"/>
    </xf>
    <xf numFmtId="0" fontId="34" fillId="0" borderId="29" xfId="2" applyFont="1" applyBorder="1" applyAlignment="1">
      <alignment horizontal="center" vertical="center" wrapText="1"/>
    </xf>
    <xf numFmtId="0" fontId="34" fillId="0" borderId="97" xfId="7" applyFont="1" applyBorder="1" applyAlignment="1">
      <alignment horizontal="left" vertical="center" wrapText="1"/>
    </xf>
    <xf numFmtId="4" fontId="34" fillId="11" borderId="9" xfId="7" applyNumberFormat="1" applyFont="1" applyFill="1" applyBorder="1" applyAlignment="1">
      <alignment vertical="center" wrapText="1"/>
    </xf>
    <xf numFmtId="4" fontId="34" fillId="4" borderId="52" xfId="7" applyNumberFormat="1" applyFont="1" applyFill="1" applyBorder="1" applyAlignment="1">
      <alignment vertical="center" wrapText="1"/>
    </xf>
    <xf numFmtId="4" fontId="10" fillId="0" borderId="31" xfId="7" applyNumberFormat="1" applyFont="1" applyBorder="1" applyAlignment="1">
      <alignment horizontal="center" vertical="center" wrapText="1"/>
    </xf>
    <xf numFmtId="0" fontId="10" fillId="0" borderId="95" xfId="2" applyFont="1" applyBorder="1" applyAlignment="1">
      <alignment vertical="center" wrapText="1"/>
    </xf>
    <xf numFmtId="4" fontId="10" fillId="4" borderId="54" xfId="7" applyNumberFormat="1" applyFont="1" applyFill="1" applyBorder="1" applyAlignment="1">
      <alignment vertical="center" wrapText="1"/>
    </xf>
    <xf numFmtId="0" fontId="10" fillId="0" borderId="21" xfId="7" applyFont="1" applyBorder="1" applyAlignment="1">
      <alignment vertical="center" wrapText="1"/>
    </xf>
    <xf numFmtId="4" fontId="10" fillId="3" borderId="21" xfId="7" applyNumberFormat="1" applyFont="1" applyFill="1" applyBorder="1" applyAlignment="1">
      <alignment vertical="center"/>
    </xf>
    <xf numFmtId="49" fontId="10" fillId="0" borderId="19" xfId="7" applyNumberFormat="1" applyFont="1" applyBorder="1" applyAlignment="1">
      <alignment horizontal="center" vertical="center"/>
    </xf>
    <xf numFmtId="0" fontId="10" fillId="0" borderId="21" xfId="7" applyFont="1" applyBorder="1" applyAlignment="1">
      <alignment vertical="center"/>
    </xf>
    <xf numFmtId="49" fontId="10" fillId="0" borderId="19" xfId="7" applyNumberFormat="1" applyFont="1" applyBorder="1" applyAlignment="1">
      <alignment horizontal="center"/>
    </xf>
    <xf numFmtId="0" fontId="10" fillId="0" borderId="21" xfId="7" applyFont="1" applyBorder="1" applyAlignment="1">
      <alignment horizontal="center"/>
    </xf>
    <xf numFmtId="4" fontId="10" fillId="11" borderId="49" xfId="2" applyNumberFormat="1" applyFont="1" applyFill="1" applyBorder="1" applyAlignment="1">
      <alignment horizontal="right" vertical="center" wrapText="1"/>
    </xf>
    <xf numFmtId="0" fontId="10" fillId="0" borderId="49" xfId="7" applyFont="1" applyBorder="1" applyAlignment="1">
      <alignment horizontal="center"/>
    </xf>
    <xf numFmtId="4" fontId="34" fillId="3" borderId="9" xfId="7" applyNumberFormat="1" applyFont="1" applyFill="1" applyBorder="1"/>
    <xf numFmtId="4" fontId="34" fillId="3" borderId="31" xfId="7" applyNumberFormat="1" applyFont="1" applyFill="1" applyBorder="1" applyAlignment="1">
      <alignment vertical="center"/>
    </xf>
    <xf numFmtId="4" fontId="10" fillId="3" borderId="31" xfId="7" applyNumberFormat="1" applyFont="1" applyFill="1" applyBorder="1" applyAlignment="1">
      <alignment vertical="center"/>
    </xf>
    <xf numFmtId="4" fontId="27" fillId="3" borderId="21" xfId="7" applyNumberFormat="1" applyFont="1" applyFill="1" applyBorder="1" applyAlignment="1">
      <alignment vertical="center"/>
    </xf>
    <xf numFmtId="0" fontId="10" fillId="0" borderId="53" xfId="2" applyFont="1" applyBorder="1" applyAlignment="1">
      <alignment horizontal="center" vertical="center" wrapText="1"/>
    </xf>
    <xf numFmtId="4" fontId="10" fillId="0" borderId="0" xfId="7" applyNumberFormat="1" applyFont="1" applyAlignment="1">
      <alignment horizontal="right" vertical="center" wrapText="1"/>
    </xf>
    <xf numFmtId="4" fontId="10" fillId="0" borderId="0" xfId="1" applyNumberFormat="1" applyFont="1" applyAlignment="1">
      <alignment horizontal="right" vertical="center" wrapText="1"/>
    </xf>
    <xf numFmtId="4" fontId="28" fillId="0" borderId="0" xfId="7" applyNumberFormat="1" applyFont="1" applyAlignment="1">
      <alignment horizontal="right" vertical="center" wrapText="1"/>
    </xf>
    <xf numFmtId="0" fontId="33" fillId="0" borderId="0" xfId="7" applyFont="1" applyAlignment="1">
      <alignment vertical="center"/>
    </xf>
    <xf numFmtId="49" fontId="31" fillId="0" borderId="0" xfId="2" applyNumberFormat="1" applyFont="1" applyAlignment="1">
      <alignment horizontal="center" vertical="center" wrapText="1"/>
    </xf>
    <xf numFmtId="0" fontId="2" fillId="0" borderId="0" xfId="2" applyAlignment="1">
      <alignment vertical="center"/>
    </xf>
    <xf numFmtId="4" fontId="10" fillId="0" borderId="66" xfId="7" applyNumberFormat="1" applyFont="1" applyBorder="1" applyAlignment="1">
      <alignment horizontal="center" vertical="center" wrapText="1"/>
    </xf>
    <xf numFmtId="0" fontId="34" fillId="0" borderId="124" xfId="2" applyFont="1" applyBorder="1" applyAlignment="1">
      <alignment horizontal="center"/>
    </xf>
    <xf numFmtId="49" fontId="34" fillId="0" borderId="115" xfId="2" applyNumberFormat="1" applyFont="1" applyBorder="1" applyAlignment="1">
      <alignment horizontal="center"/>
    </xf>
    <xf numFmtId="0" fontId="34" fillId="0" borderId="125" xfId="2" applyFont="1" applyBorder="1"/>
    <xf numFmtId="4" fontId="10" fillId="0" borderId="94" xfId="7" applyNumberFormat="1" applyFont="1" applyBorder="1" applyAlignment="1">
      <alignment horizontal="center" vertical="center" wrapText="1"/>
    </xf>
    <xf numFmtId="0" fontId="10" fillId="0" borderId="124" xfId="2" applyFont="1" applyBorder="1" applyAlignment="1">
      <alignment horizontal="center"/>
    </xf>
    <xf numFmtId="49" fontId="10" fillId="0" borderId="115" xfId="2" applyNumberFormat="1" applyFont="1" applyBorder="1" applyAlignment="1">
      <alignment horizontal="center"/>
    </xf>
    <xf numFmtId="0" fontId="10" fillId="0" borderId="59" xfId="2" applyFont="1" applyBorder="1"/>
    <xf numFmtId="4" fontId="10" fillId="4" borderId="31" xfId="7" applyNumberFormat="1" applyFont="1" applyFill="1" applyBorder="1"/>
    <xf numFmtId="4" fontId="10" fillId="4" borderId="21" xfId="7" applyNumberFormat="1" applyFont="1" applyFill="1" applyBorder="1"/>
    <xf numFmtId="4" fontId="10" fillId="3" borderId="35" xfId="7" applyNumberFormat="1" applyFont="1" applyFill="1" applyBorder="1"/>
    <xf numFmtId="4" fontId="10" fillId="11" borderId="35" xfId="7" applyNumberFormat="1" applyFont="1" applyFill="1" applyBorder="1"/>
    <xf numFmtId="4" fontId="10" fillId="4" borderId="35" xfId="7" applyNumberFormat="1" applyFont="1" applyFill="1" applyBorder="1"/>
    <xf numFmtId="4" fontId="10" fillId="3" borderId="126" xfId="7" applyNumberFormat="1" applyFont="1" applyFill="1" applyBorder="1"/>
    <xf numFmtId="4" fontId="10" fillId="11" borderId="126" xfId="7" applyNumberFormat="1" applyFont="1" applyFill="1" applyBorder="1"/>
    <xf numFmtId="4" fontId="10" fillId="4" borderId="126" xfId="7" applyNumberFormat="1" applyFont="1" applyFill="1" applyBorder="1"/>
    <xf numFmtId="4" fontId="10" fillId="3" borderId="86" xfId="7" applyNumberFormat="1" applyFont="1" applyFill="1" applyBorder="1"/>
    <xf numFmtId="0" fontId="10" fillId="0" borderId="127" xfId="2" applyFont="1" applyBorder="1" applyAlignment="1">
      <alignment horizontal="center"/>
    </xf>
    <xf numFmtId="49" fontId="10" fillId="0" borderId="88" xfId="2" applyNumberFormat="1" applyFont="1" applyBorder="1" applyAlignment="1">
      <alignment horizontal="center"/>
    </xf>
    <xf numFmtId="0" fontId="10" fillId="0" borderId="89" xfId="2" applyFont="1" applyBorder="1"/>
    <xf numFmtId="4" fontId="10" fillId="11" borderId="86" xfId="7" applyNumberFormat="1" applyFont="1" applyFill="1" applyBorder="1"/>
    <xf numFmtId="4" fontId="10" fillId="4" borderId="86" xfId="7" applyNumberFormat="1" applyFont="1" applyFill="1" applyBorder="1"/>
    <xf numFmtId="0" fontId="10" fillId="0" borderId="0" xfId="2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4" fillId="0" borderId="0" xfId="2" applyFont="1" applyAlignment="1">
      <alignment horizontal="center" vertical="center" wrapText="1"/>
    </xf>
    <xf numFmtId="4" fontId="10" fillId="3" borderId="9" xfId="2" applyNumberFormat="1" applyFont="1" applyFill="1" applyBorder="1" applyAlignment="1">
      <alignment vertical="center"/>
    </xf>
    <xf numFmtId="0" fontId="10" fillId="0" borderId="6" xfId="7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0" fontId="10" fillId="0" borderId="40" xfId="2" applyFont="1" applyBorder="1" applyAlignment="1">
      <alignment vertical="center"/>
    </xf>
    <xf numFmtId="4" fontId="10" fillId="11" borderId="9" xfId="2" applyNumberFormat="1" applyFont="1" applyFill="1" applyBorder="1" applyAlignment="1">
      <alignment vertical="center"/>
    </xf>
    <xf numFmtId="4" fontId="10" fillId="4" borderId="9" xfId="2" applyNumberFormat="1" applyFont="1" applyFill="1" applyBorder="1" applyAlignment="1">
      <alignment vertical="center"/>
    </xf>
    <xf numFmtId="4" fontId="10" fillId="0" borderId="9" xfId="2" applyNumberFormat="1" applyFont="1" applyBorder="1" applyAlignment="1">
      <alignment vertical="center"/>
    </xf>
    <xf numFmtId="4" fontId="10" fillId="3" borderId="21" xfId="2" applyNumberFormat="1" applyFont="1" applyFill="1" applyBorder="1" applyAlignment="1">
      <alignment vertical="center" wrapText="1"/>
    </xf>
    <xf numFmtId="0" fontId="10" fillId="0" borderId="54" xfId="7" applyFont="1" applyBorder="1" applyAlignment="1">
      <alignment horizontal="center" vertical="center" wrapText="1"/>
    </xf>
    <xf numFmtId="4" fontId="10" fillId="11" borderId="21" xfId="2" applyNumberFormat="1" applyFont="1" applyFill="1" applyBorder="1" applyAlignment="1">
      <alignment vertical="center" wrapText="1"/>
    </xf>
    <xf numFmtId="4" fontId="10" fillId="4" borderId="21" xfId="2" applyNumberFormat="1" applyFont="1" applyFill="1" applyBorder="1" applyAlignment="1">
      <alignment vertical="center" wrapText="1"/>
    </xf>
    <xf numFmtId="4" fontId="10" fillId="0" borderId="21" xfId="2" applyNumberFormat="1" applyFont="1" applyBorder="1" applyAlignment="1">
      <alignment vertical="center" wrapText="1"/>
    </xf>
    <xf numFmtId="4" fontId="10" fillId="3" borderId="49" xfId="2" applyNumberFormat="1" applyFont="1" applyFill="1" applyBorder="1" applyAlignment="1">
      <alignment vertical="center" wrapText="1"/>
    </xf>
    <xf numFmtId="0" fontId="10" fillId="0" borderId="101" xfId="7" applyFont="1" applyBorder="1" applyAlignment="1">
      <alignment horizontal="center" vertical="center" wrapText="1"/>
    </xf>
    <xf numFmtId="49" fontId="10" fillId="0" borderId="57" xfId="2" applyNumberFormat="1" applyFont="1" applyBorder="1" applyAlignment="1">
      <alignment horizontal="center" vertical="center" wrapText="1"/>
    </xf>
    <xf numFmtId="0" fontId="10" fillId="0" borderId="128" xfId="2" applyFont="1" applyBorder="1" applyAlignment="1">
      <alignment vertical="center" wrapText="1"/>
    </xf>
    <xf numFmtId="4" fontId="10" fillId="11" borderId="49" xfId="2" applyNumberFormat="1" applyFont="1" applyFill="1" applyBorder="1" applyAlignment="1">
      <alignment vertical="center" wrapText="1"/>
    </xf>
    <xf numFmtId="4" fontId="10" fillId="4" borderId="49" xfId="2" applyNumberFormat="1" applyFont="1" applyFill="1" applyBorder="1" applyAlignment="1">
      <alignment vertical="center" wrapText="1"/>
    </xf>
    <xf numFmtId="4" fontId="10" fillId="0" borderId="49" xfId="2" applyNumberFormat="1" applyFont="1" applyBorder="1" applyAlignment="1">
      <alignment vertical="center" wrapText="1"/>
    </xf>
    <xf numFmtId="0" fontId="3" fillId="0" borderId="0" xfId="7" applyFont="1" applyAlignment="1">
      <alignment horizontal="center"/>
    </xf>
    <xf numFmtId="0" fontId="5" fillId="0" borderId="65" xfId="2" applyFont="1" applyBorder="1" applyAlignment="1">
      <alignment horizontal="center" vertical="center"/>
    </xf>
    <xf numFmtId="4" fontId="32" fillId="0" borderId="66" xfId="2" applyNumberFormat="1" applyFont="1" applyBorder="1" applyAlignment="1">
      <alignment horizontal="center" vertical="center" wrapText="1"/>
    </xf>
    <xf numFmtId="4" fontId="10" fillId="0" borderId="49" xfId="18" applyNumberFormat="1" applyFont="1" applyBorder="1" applyAlignment="1">
      <alignment vertical="center" wrapText="1"/>
    </xf>
    <xf numFmtId="49" fontId="10" fillId="0" borderId="0" xfId="7" applyNumberFormat="1" applyFont="1"/>
    <xf numFmtId="0" fontId="10" fillId="0" borderId="0" xfId="7" applyFont="1" applyAlignment="1">
      <alignment horizontal="left" vertical="center" wrapText="1"/>
    </xf>
    <xf numFmtId="49" fontId="8" fillId="0" borderId="0" xfId="7" applyNumberFormat="1" applyFont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0" fontId="43" fillId="0" borderId="5" xfId="2" applyFont="1" applyBorder="1" applyAlignment="1">
      <alignment horizontal="center" vertical="center" wrapText="1"/>
    </xf>
    <xf numFmtId="4" fontId="10" fillId="3" borderId="31" xfId="2" applyNumberFormat="1" applyFont="1" applyFill="1" applyBorder="1" applyAlignment="1">
      <alignment vertical="center" wrapText="1"/>
    </xf>
    <xf numFmtId="4" fontId="10" fillId="11" borderId="31" xfId="2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vertical="center" wrapText="1"/>
    </xf>
    <xf numFmtId="4" fontId="34" fillId="3" borderId="31" xfId="2" applyNumberFormat="1" applyFont="1" applyFill="1" applyBorder="1" applyAlignment="1">
      <alignment vertical="center" wrapText="1"/>
    </xf>
    <xf numFmtId="4" fontId="34" fillId="11" borderId="31" xfId="2" applyNumberFormat="1" applyFont="1" applyFill="1" applyBorder="1" applyAlignment="1">
      <alignment vertical="center" wrapText="1"/>
    </xf>
    <xf numFmtId="4" fontId="34" fillId="4" borderId="31" xfId="2" applyNumberFormat="1" applyFont="1" applyFill="1" applyBorder="1" applyAlignment="1">
      <alignment vertical="center" wrapText="1"/>
    </xf>
    <xf numFmtId="4" fontId="34" fillId="0" borderId="31" xfId="2" applyNumberFormat="1" applyFont="1" applyBorder="1" applyAlignment="1">
      <alignment vertical="center" wrapText="1"/>
    </xf>
    <xf numFmtId="4" fontId="10" fillId="3" borderId="14" xfId="2" applyNumberFormat="1" applyFont="1" applyFill="1" applyBorder="1" applyAlignment="1">
      <alignment vertical="center" wrapText="1"/>
    </xf>
    <xf numFmtId="0" fontId="10" fillId="0" borderId="11" xfId="7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 wrapText="1"/>
    </xf>
    <xf numFmtId="4" fontId="10" fillId="11" borderId="14" xfId="2" applyNumberFormat="1" applyFont="1" applyFill="1" applyBorder="1" applyAlignment="1">
      <alignment vertical="center" wrapText="1"/>
    </xf>
    <xf numFmtId="4" fontId="10" fillId="4" borderId="14" xfId="2" applyNumberFormat="1" applyFont="1" applyFill="1" applyBorder="1" applyAlignment="1">
      <alignment vertical="center" wrapText="1"/>
    </xf>
    <xf numFmtId="4" fontId="10" fillId="0" borderId="14" xfId="2" applyNumberFormat="1" applyFont="1" applyBorder="1" applyAlignment="1">
      <alignment vertical="center" wrapText="1"/>
    </xf>
    <xf numFmtId="49" fontId="19" fillId="0" borderId="0" xfId="2" applyNumberFormat="1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37" fillId="0" borderId="0" xfId="7" applyFont="1" applyAlignment="1">
      <alignment vertical="center" wrapText="1"/>
    </xf>
    <xf numFmtId="0" fontId="10" fillId="0" borderId="0" xfId="12" applyFont="1" applyAlignment="1">
      <alignment horizontal="center" vertical="center"/>
    </xf>
    <xf numFmtId="49" fontId="10" fillId="0" borderId="75" xfId="12" applyNumberFormat="1" applyFont="1" applyBorder="1" applyAlignment="1">
      <alignment horizontal="center" vertical="center"/>
    </xf>
    <xf numFmtId="0" fontId="10" fillId="0" borderId="129" xfId="12" applyFont="1" applyBorder="1" applyAlignment="1">
      <alignment vertical="center"/>
    </xf>
    <xf numFmtId="4" fontId="10" fillId="4" borderId="9" xfId="13" applyNumberFormat="1" applyFont="1" applyFill="1" applyBorder="1" applyAlignment="1">
      <alignment vertical="center"/>
    </xf>
    <xf numFmtId="4" fontId="10" fillId="0" borderId="0" xfId="13" applyNumberFormat="1" applyFont="1" applyAlignment="1">
      <alignment vertical="center"/>
    </xf>
    <xf numFmtId="4" fontId="28" fillId="0" borderId="0" xfId="7" applyNumberFormat="1" applyFont="1" applyAlignment="1">
      <alignment vertical="center" wrapText="1"/>
    </xf>
    <xf numFmtId="4" fontId="49" fillId="0" borderId="0" xfId="7" applyNumberFormat="1" applyFont="1" applyAlignment="1">
      <alignment vertical="center" wrapText="1"/>
    </xf>
    <xf numFmtId="49" fontId="10" fillId="0" borderId="67" xfId="12" applyNumberFormat="1" applyFont="1" applyBorder="1" applyAlignment="1">
      <alignment horizontal="center" vertical="center"/>
    </xf>
    <xf numFmtId="0" fontId="10" fillId="0" borderId="68" xfId="12" applyFont="1" applyBorder="1" applyAlignment="1">
      <alignment vertical="center"/>
    </xf>
    <xf numFmtId="4" fontId="10" fillId="4" borderId="31" xfId="13" applyNumberFormat="1" applyFont="1" applyFill="1" applyBorder="1" applyAlignment="1">
      <alignment vertical="center"/>
    </xf>
    <xf numFmtId="49" fontId="10" fillId="0" borderId="69" xfId="12" applyNumberFormat="1" applyFont="1" applyBorder="1" applyAlignment="1">
      <alignment horizontal="center" vertical="center"/>
    </xf>
    <xf numFmtId="0" fontId="10" fillId="0" borderId="70" xfId="12" applyFont="1" applyBorder="1" applyAlignment="1">
      <alignment vertical="center"/>
    </xf>
    <xf numFmtId="4" fontId="10" fillId="4" borderId="35" xfId="13" applyNumberFormat="1" applyFont="1" applyFill="1" applyBorder="1" applyAlignment="1">
      <alignment vertical="center"/>
    </xf>
    <xf numFmtId="4" fontId="34" fillId="0" borderId="0" xfId="13" applyNumberFormat="1" applyFont="1" applyAlignment="1">
      <alignment vertical="center"/>
    </xf>
    <xf numFmtId="4" fontId="50" fillId="0" borderId="0" xfId="2" applyNumberFormat="1" applyFont="1" applyAlignment="1">
      <alignment horizontal="center"/>
    </xf>
    <xf numFmtId="0" fontId="34" fillId="0" borderId="28" xfId="2" applyFont="1" applyBorder="1" applyAlignment="1">
      <alignment horizontal="center" vertical="center"/>
    </xf>
    <xf numFmtId="0" fontId="10" fillId="0" borderId="95" xfId="7" applyFont="1" applyBorder="1" applyAlignment="1">
      <alignment vertical="center"/>
    </xf>
    <xf numFmtId="4" fontId="10" fillId="0" borderId="22" xfId="7" applyNumberFormat="1" applyFont="1" applyBorder="1" applyAlignment="1">
      <alignment vertical="center" wrapText="1"/>
    </xf>
    <xf numFmtId="0" fontId="10" fillId="0" borderId="23" xfId="7" applyFont="1" applyBorder="1" applyAlignment="1">
      <alignment horizontal="center" vertical="center"/>
    </xf>
    <xf numFmtId="4" fontId="10" fillId="0" borderId="0" xfId="2" applyNumberFormat="1" applyFont="1" applyAlignment="1">
      <alignment horizontal="right" vertical="center"/>
    </xf>
    <xf numFmtId="0" fontId="10" fillId="0" borderId="0" xfId="7" applyFont="1" applyAlignment="1">
      <alignment horizontal="justify" vertical="center" wrapText="1"/>
    </xf>
    <xf numFmtId="164" fontId="10" fillId="0" borderId="0" xfId="2" applyNumberFormat="1" applyFont="1" applyAlignment="1">
      <alignment vertical="center" wrapText="1"/>
    </xf>
    <xf numFmtId="0" fontId="24" fillId="0" borderId="0" xfId="7" applyFont="1" applyAlignment="1">
      <alignment horizontal="center"/>
    </xf>
    <xf numFmtId="4" fontId="32" fillId="0" borderId="45" xfId="7" applyNumberFormat="1" applyFont="1" applyBorder="1" applyAlignment="1">
      <alignment vertical="center" wrapText="1"/>
    </xf>
    <xf numFmtId="4" fontId="32" fillId="0" borderId="106" xfId="7" applyNumberFormat="1" applyFont="1" applyBorder="1" applyAlignment="1">
      <alignment vertical="center" wrapText="1"/>
    </xf>
    <xf numFmtId="4" fontId="32" fillId="0" borderId="5" xfId="7" applyNumberFormat="1" applyFont="1" applyBorder="1" applyAlignment="1">
      <alignment vertical="center" wrapText="1"/>
    </xf>
    <xf numFmtId="4" fontId="8" fillId="0" borderId="0" xfId="7" applyNumberFormat="1" applyFont="1"/>
    <xf numFmtId="4" fontId="10" fillId="3" borderId="9" xfId="7" applyNumberFormat="1" applyFont="1" applyFill="1" applyBorder="1" applyAlignment="1">
      <alignment vertical="center" wrapText="1"/>
    </xf>
    <xf numFmtId="0" fontId="10" fillId="0" borderId="46" xfId="7" applyFont="1" applyBorder="1" applyAlignment="1">
      <alignment horizontal="center" vertical="center" wrapText="1"/>
    </xf>
    <xf numFmtId="0" fontId="10" fillId="0" borderId="29" xfId="7" applyFont="1" applyBorder="1" applyAlignment="1">
      <alignment horizontal="center" vertical="center" wrapText="1"/>
    </xf>
    <xf numFmtId="4" fontId="10" fillId="4" borderId="9" xfId="7" applyNumberFormat="1" applyFont="1" applyFill="1" applyBorder="1" applyAlignment="1">
      <alignment horizontal="right" vertical="center" wrapText="1"/>
    </xf>
    <xf numFmtId="0" fontId="10" fillId="0" borderId="48" xfId="7" applyFont="1" applyBorder="1" applyAlignment="1">
      <alignment horizontal="center" vertical="center" wrapText="1"/>
    </xf>
    <xf numFmtId="4" fontId="10" fillId="0" borderId="20" xfId="7" applyNumberFormat="1" applyFont="1" applyBorder="1" applyAlignment="1">
      <alignment vertical="center" wrapText="1"/>
    </xf>
    <xf numFmtId="4" fontId="10" fillId="0" borderId="19" xfId="7" applyNumberFormat="1" applyFont="1" applyBorder="1" applyAlignment="1">
      <alignment vertical="center" wrapText="1"/>
    </xf>
    <xf numFmtId="0" fontId="10" fillId="0" borderId="20" xfId="7" applyFont="1" applyBorder="1" applyAlignment="1">
      <alignment vertical="center" wrapText="1"/>
    </xf>
    <xf numFmtId="0" fontId="10" fillId="0" borderId="28" xfId="7" applyFont="1" applyBorder="1" applyAlignment="1">
      <alignment horizontal="center" vertical="center" wrapText="1"/>
    </xf>
    <xf numFmtId="0" fontId="10" fillId="0" borderId="30" xfId="7" applyFont="1" applyBorder="1" applyAlignment="1">
      <alignment vertical="center" wrapText="1"/>
    </xf>
    <xf numFmtId="0" fontId="10" fillId="0" borderId="18" xfId="7" applyFont="1" applyBorder="1" applyAlignment="1">
      <alignment horizontal="center" vertical="center" wrapText="1"/>
    </xf>
    <xf numFmtId="4" fontId="10" fillId="3" borderId="49" xfId="7" applyNumberFormat="1" applyFont="1" applyFill="1" applyBorder="1" applyAlignment="1">
      <alignment vertical="center" wrapText="1"/>
    </xf>
    <xf numFmtId="0" fontId="10" fillId="0" borderId="57" xfId="7" applyFont="1" applyBorder="1" applyAlignment="1">
      <alignment horizontal="center" vertical="center" wrapText="1"/>
    </xf>
    <xf numFmtId="4" fontId="8" fillId="0" borderId="0" xfId="7" applyNumberFormat="1" applyFont="1" applyAlignment="1">
      <alignment vertical="center" wrapText="1"/>
    </xf>
    <xf numFmtId="49" fontId="20" fillId="0" borderId="0" xfId="2" applyNumberFormat="1" applyFont="1" applyAlignment="1">
      <alignment horizontal="right" vertical="center"/>
    </xf>
    <xf numFmtId="0" fontId="34" fillId="0" borderId="17" xfId="2" applyFont="1" applyBorder="1" applyAlignment="1">
      <alignment horizontal="center" vertical="center" wrapText="1"/>
    </xf>
    <xf numFmtId="0" fontId="34" fillId="0" borderId="8" xfId="2" applyFont="1" applyBorder="1" applyAlignment="1">
      <alignment horizontal="center" vertical="center" wrapText="1"/>
    </xf>
    <xf numFmtId="0" fontId="34" fillId="0" borderId="94" xfId="2" applyFont="1" applyBorder="1" applyAlignment="1">
      <alignment vertical="center" wrapText="1"/>
    </xf>
    <xf numFmtId="4" fontId="34" fillId="11" borderId="6" xfId="2" applyNumberFormat="1" applyFont="1" applyFill="1" applyBorder="1" applyAlignment="1">
      <alignment vertical="center" wrapText="1"/>
    </xf>
    <xf numFmtId="4" fontId="10" fillId="0" borderId="10" xfId="7" applyNumberFormat="1" applyFont="1" applyBorder="1" applyAlignment="1">
      <alignment horizontal="center" vertical="center" wrapText="1"/>
    </xf>
    <xf numFmtId="4" fontId="10" fillId="11" borderId="54" xfId="7" applyNumberFormat="1" applyFont="1" applyFill="1" applyBorder="1" applyAlignment="1">
      <alignment vertical="center" wrapText="1"/>
    </xf>
    <xf numFmtId="4" fontId="34" fillId="3" borderId="35" xfId="7" applyNumberFormat="1" applyFont="1" applyFill="1" applyBorder="1" applyAlignment="1">
      <alignment vertical="center" wrapText="1"/>
    </xf>
    <xf numFmtId="0" fontId="34" fillId="0" borderId="37" xfId="2" applyFont="1" applyBorder="1" applyAlignment="1">
      <alignment horizontal="center" vertical="center" wrapText="1"/>
    </xf>
    <xf numFmtId="49" fontId="34" fillId="0" borderId="34" xfId="2" applyNumberFormat="1" applyFont="1" applyBorder="1" applyAlignment="1">
      <alignment horizontal="center" vertical="center" wrapText="1"/>
    </xf>
    <xf numFmtId="0" fontId="34" fillId="0" borderId="100" xfId="2" applyFont="1" applyBorder="1" applyAlignment="1">
      <alignment vertical="center" wrapText="1"/>
    </xf>
    <xf numFmtId="4" fontId="34" fillId="11" borderId="56" xfId="7" applyNumberFormat="1" applyFont="1" applyFill="1" applyBorder="1" applyAlignment="1">
      <alignment vertical="center" wrapText="1"/>
    </xf>
    <xf numFmtId="4" fontId="34" fillId="4" borderId="35" xfId="7" applyNumberFormat="1" applyFont="1" applyFill="1" applyBorder="1" applyAlignment="1">
      <alignment vertical="center" wrapText="1"/>
    </xf>
    <xf numFmtId="0" fontId="10" fillId="0" borderId="95" xfId="2" applyFont="1" applyBorder="1" applyAlignment="1">
      <alignment horizontal="left" vertical="center" wrapText="1"/>
    </xf>
    <xf numFmtId="49" fontId="10" fillId="0" borderId="20" xfId="23" applyNumberFormat="1" applyFont="1" applyBorder="1" applyAlignment="1">
      <alignment horizontal="center" vertical="center"/>
    </xf>
    <xf numFmtId="0" fontId="10" fillId="10" borderId="95" xfId="2" applyFont="1" applyFill="1" applyBorder="1" applyAlignment="1">
      <alignment horizontal="left" vertical="center" wrapText="1"/>
    </xf>
    <xf numFmtId="0" fontId="34" fillId="0" borderId="29" xfId="2" applyFont="1" applyBorder="1" applyAlignment="1">
      <alignment horizontal="center"/>
    </xf>
    <xf numFmtId="4" fontId="34" fillId="0" borderId="97" xfId="2" applyNumberFormat="1" applyFont="1" applyBorder="1"/>
    <xf numFmtId="4" fontId="10" fillId="11" borderId="54" xfId="12" applyNumberFormat="1" applyFont="1" applyFill="1" applyBorder="1" applyAlignment="1">
      <alignment vertical="center"/>
    </xf>
    <xf numFmtId="0" fontId="10" fillId="0" borderId="18" xfId="13" applyFont="1" applyBorder="1" applyAlignment="1">
      <alignment horizontal="center" vertical="center"/>
    </xf>
    <xf numFmtId="0" fontId="10" fillId="0" borderId="95" xfId="21" applyFont="1" applyBorder="1" applyAlignment="1">
      <alignment horizontal="left" vertical="center" wrapText="1"/>
    </xf>
    <xf numFmtId="49" fontId="10" fillId="0" borderId="57" xfId="12" applyNumberFormat="1" applyFont="1" applyBorder="1" applyAlignment="1">
      <alignment horizontal="center" vertical="center"/>
    </xf>
    <xf numFmtId="4" fontId="10" fillId="11" borderId="101" xfId="12" applyNumberFormat="1" applyFont="1" applyFill="1" applyBorder="1" applyAlignment="1">
      <alignment vertical="center"/>
    </xf>
    <xf numFmtId="0" fontId="10" fillId="0" borderId="0" xfId="2" applyFont="1" applyAlignment="1">
      <alignment horizontal="justify" vertical="center" wrapText="1"/>
    </xf>
    <xf numFmtId="4" fontId="10" fillId="4" borderId="22" xfId="7" applyNumberFormat="1" applyFont="1" applyFill="1" applyBorder="1" applyAlignment="1">
      <alignment vertical="center" wrapText="1"/>
    </xf>
    <xf numFmtId="0" fontId="8" fillId="0" borderId="0" xfId="23" applyFont="1" applyAlignment="1">
      <alignment vertical="center" wrapText="1"/>
    </xf>
    <xf numFmtId="0" fontId="10" fillId="0" borderId="0" xfId="2" applyFont="1" applyAlignment="1">
      <alignment horizontal="justify" vertical="center"/>
    </xf>
    <xf numFmtId="0" fontId="10" fillId="10" borderId="20" xfId="2" applyFont="1" applyFill="1" applyBorder="1" applyAlignment="1">
      <alignment vertical="center" wrapText="1"/>
    </xf>
    <xf numFmtId="0" fontId="10" fillId="0" borderId="30" xfId="23" applyFont="1" applyBorder="1" applyAlignment="1">
      <alignment vertical="center" wrapText="1"/>
    </xf>
    <xf numFmtId="49" fontId="10" fillId="10" borderId="29" xfId="12" applyNumberFormat="1" applyFont="1" applyFill="1" applyBorder="1" applyAlignment="1">
      <alignment horizontal="center" vertical="center"/>
    </xf>
    <xf numFmtId="4" fontId="10" fillId="3" borderId="54" xfId="2" applyNumberFormat="1" applyFont="1" applyFill="1" applyBorder="1" applyAlignment="1">
      <alignment horizontal="right" vertical="center" wrapText="1"/>
    </xf>
    <xf numFmtId="4" fontId="10" fillId="11" borderId="21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Alignment="1">
      <alignment vertical="center"/>
    </xf>
    <xf numFmtId="4" fontId="10" fillId="11" borderId="31" xfId="2" applyNumberFormat="1" applyFont="1" applyFill="1" applyBorder="1" applyAlignment="1">
      <alignment horizontal="right" vertical="center" wrapText="1"/>
    </xf>
    <xf numFmtId="0" fontId="10" fillId="0" borderId="20" xfId="21" applyFont="1" applyBorder="1" applyAlignment="1">
      <alignment horizontal="left" vertical="center" wrapText="1"/>
    </xf>
    <xf numFmtId="0" fontId="53" fillId="0" borderId="0" xfId="23" applyFont="1" applyAlignment="1">
      <alignment vertical="center" wrapText="1"/>
    </xf>
    <xf numFmtId="49" fontId="10" fillId="10" borderId="19" xfId="12" applyNumberFormat="1" applyFont="1" applyFill="1" applyBorder="1" applyAlignment="1">
      <alignment horizontal="center" vertical="center"/>
    </xf>
    <xf numFmtId="4" fontId="10" fillId="11" borderId="26" xfId="12" applyNumberFormat="1" applyFont="1" applyFill="1" applyBorder="1" applyAlignment="1">
      <alignment vertical="center"/>
    </xf>
    <xf numFmtId="0" fontId="10" fillId="0" borderId="20" xfId="23" applyFont="1" applyBorder="1" applyAlignment="1">
      <alignment vertical="center" wrapText="1"/>
    </xf>
    <xf numFmtId="0" fontId="34" fillId="0" borderId="54" xfId="13" applyFont="1" applyBorder="1" applyAlignment="1">
      <alignment horizontal="center" vertical="center"/>
    </xf>
    <xf numFmtId="49" fontId="34" fillId="0" borderId="19" xfId="12" applyNumberFormat="1" applyFont="1" applyBorder="1" applyAlignment="1">
      <alignment horizontal="center" vertical="center"/>
    </xf>
    <xf numFmtId="4" fontId="34" fillId="11" borderId="21" xfId="12" applyNumberFormat="1" applyFont="1" applyFill="1" applyBorder="1" applyAlignment="1">
      <alignment vertical="center"/>
    </xf>
    <xf numFmtId="0" fontId="10" fillId="0" borderId="54" xfId="13" applyFont="1" applyBorder="1" applyAlignment="1">
      <alignment horizontal="center" vertical="center"/>
    </xf>
    <xf numFmtId="0" fontId="10" fillId="0" borderId="28" xfId="13" applyFont="1" applyBorder="1" applyAlignment="1">
      <alignment horizontal="center" vertical="center"/>
    </xf>
    <xf numFmtId="0" fontId="10" fillId="10" borderId="30" xfId="2" applyFont="1" applyFill="1" applyBorder="1" applyAlignment="1">
      <alignment vertical="center" wrapText="1"/>
    </xf>
    <xf numFmtId="49" fontId="10" fillId="0" borderId="24" xfId="7" applyNumberFormat="1" applyFont="1" applyBorder="1" applyAlignment="1">
      <alignment horizontal="center" vertical="center"/>
    </xf>
    <xf numFmtId="0" fontId="8" fillId="0" borderId="0" xfId="12" applyFont="1" applyAlignment="1">
      <alignment vertical="center" wrapText="1"/>
    </xf>
    <xf numFmtId="0" fontId="10" fillId="0" borderId="23" xfId="7" applyFont="1" applyBorder="1" applyAlignment="1">
      <alignment horizontal="center"/>
    </xf>
    <xf numFmtId="0" fontId="10" fillId="0" borderId="25" xfId="2" applyFont="1" applyBorder="1" applyAlignment="1">
      <alignment horizontal="left" vertical="center" wrapText="1"/>
    </xf>
    <xf numFmtId="4" fontId="10" fillId="11" borderId="26" xfId="2" applyNumberFormat="1" applyFont="1" applyFill="1" applyBorder="1" applyAlignment="1">
      <alignment horizontal="right" vertical="center" wrapText="1"/>
    </xf>
    <xf numFmtId="0" fontId="10" fillId="0" borderId="20" xfId="21" applyFont="1" applyBorder="1" applyAlignment="1">
      <alignment vertical="center" wrapText="1"/>
    </xf>
    <xf numFmtId="0" fontId="10" fillId="0" borderId="25" xfId="21" applyFont="1" applyBorder="1" applyAlignment="1">
      <alignment vertical="center" wrapText="1"/>
    </xf>
    <xf numFmtId="4" fontId="10" fillId="0" borderId="0" xfId="12" applyNumberFormat="1" applyFont="1" applyAlignment="1">
      <alignment vertical="center"/>
    </xf>
    <xf numFmtId="0" fontId="10" fillId="0" borderId="0" xfId="21" applyFont="1" applyAlignment="1">
      <alignment vertical="center" wrapText="1"/>
    </xf>
    <xf numFmtId="4" fontId="10" fillId="0" borderId="0" xfId="2" applyNumberFormat="1" applyFont="1" applyAlignment="1">
      <alignment horizontal="center" vertical="center" wrapText="1"/>
    </xf>
    <xf numFmtId="0" fontId="10" fillId="0" borderId="30" xfId="21" applyFont="1" applyBorder="1" applyAlignment="1">
      <alignment vertical="center" wrapText="1"/>
    </xf>
    <xf numFmtId="4" fontId="10" fillId="11" borderId="31" xfId="12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vertical="center" wrapText="1"/>
    </xf>
    <xf numFmtId="0" fontId="10" fillId="0" borderId="121" xfId="21" applyFont="1" applyBorder="1" applyAlignment="1">
      <alignment horizontal="left" vertical="center" wrapText="1"/>
    </xf>
    <xf numFmtId="0" fontId="10" fillId="0" borderId="0" xfId="21" applyFont="1" applyAlignment="1">
      <alignment horizontal="left" vertical="center" wrapText="1"/>
    </xf>
    <xf numFmtId="4" fontId="32" fillId="0" borderId="123" xfId="2" applyNumberFormat="1" applyFont="1" applyBorder="1" applyAlignment="1">
      <alignment vertical="center" wrapText="1"/>
    </xf>
    <xf numFmtId="0" fontId="32" fillId="0" borderId="74" xfId="2" applyFont="1" applyBorder="1" applyAlignment="1">
      <alignment horizontal="center" vertical="center" wrapText="1"/>
    </xf>
    <xf numFmtId="0" fontId="32" fillId="0" borderId="90" xfId="2" applyFont="1" applyBorder="1" applyAlignment="1">
      <alignment horizontal="center" vertical="center" wrapText="1"/>
    </xf>
    <xf numFmtId="0" fontId="38" fillId="0" borderId="45" xfId="7" applyFont="1" applyBorder="1" applyAlignment="1">
      <alignment horizontal="center" vertical="center"/>
    </xf>
    <xf numFmtId="4" fontId="34" fillId="3" borderId="6" xfId="7" applyNumberFormat="1" applyFont="1" applyFill="1" applyBorder="1" applyAlignment="1">
      <alignment vertical="center"/>
    </xf>
    <xf numFmtId="0" fontId="34" fillId="0" borderId="17" xfId="2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/>
    </xf>
    <xf numFmtId="0" fontId="34" fillId="0" borderId="94" xfId="2" applyFont="1" applyBorder="1" applyAlignment="1">
      <alignment horizontal="left" vertical="center"/>
    </xf>
    <xf numFmtId="4" fontId="34" fillId="11" borderId="6" xfId="7" applyNumberFormat="1" applyFont="1" applyFill="1" applyBorder="1" applyAlignment="1">
      <alignment vertical="center"/>
    </xf>
    <xf numFmtId="4" fontId="34" fillId="4" borderId="9" xfId="7" applyNumberFormat="1" applyFont="1" applyFill="1" applyBorder="1" applyAlignment="1">
      <alignment vertical="center"/>
    </xf>
    <xf numFmtId="4" fontId="34" fillId="0" borderId="10" xfId="2" applyNumberFormat="1" applyFont="1" applyBorder="1" applyAlignment="1">
      <alignment horizontal="center" vertical="center" wrapText="1"/>
    </xf>
    <xf numFmtId="4" fontId="10" fillId="11" borderId="54" xfId="2" applyNumberFormat="1" applyFont="1" applyFill="1" applyBorder="1" applyAlignment="1">
      <alignment horizontal="right" vertical="center" wrapText="1"/>
    </xf>
    <xf numFmtId="4" fontId="10" fillId="4" borderId="21" xfId="2" applyNumberFormat="1" applyFont="1" applyFill="1" applyBorder="1" applyAlignment="1">
      <alignment horizontal="right" vertical="center" wrapText="1"/>
    </xf>
    <xf numFmtId="49" fontId="8" fillId="0" borderId="0" xfId="12" applyNumberFormat="1" applyFont="1" applyAlignment="1">
      <alignment horizontal="center" vertical="center"/>
    </xf>
    <xf numFmtId="0" fontId="10" fillId="0" borderId="98" xfId="13" applyFont="1" applyBorder="1" applyAlignment="1">
      <alignment horizontal="center" vertical="center"/>
    </xf>
    <xf numFmtId="4" fontId="10" fillId="11" borderId="101" xfId="2" applyNumberFormat="1" applyFont="1" applyFill="1" applyBorder="1" applyAlignment="1">
      <alignment horizontal="right" vertical="center" wrapText="1"/>
    </xf>
    <xf numFmtId="0" fontId="10" fillId="0" borderId="0" xfId="13" applyFont="1" applyAlignment="1">
      <alignment horizontal="center" vertical="center"/>
    </xf>
    <xf numFmtId="49" fontId="10" fillId="0" borderId="0" xfId="12" applyNumberFormat="1" applyFont="1" applyAlignment="1">
      <alignment horizontal="center" vertical="center"/>
    </xf>
    <xf numFmtId="0" fontId="32" fillId="0" borderId="73" xfId="2" applyFont="1" applyBorder="1" applyAlignment="1">
      <alignment horizontal="center" vertical="center" wrapText="1"/>
    </xf>
    <xf numFmtId="4" fontId="10" fillId="4" borderId="9" xfId="7" applyNumberFormat="1" applyFont="1" applyFill="1" applyBorder="1" applyAlignment="1">
      <alignment vertical="center" wrapText="1"/>
    </xf>
    <xf numFmtId="4" fontId="28" fillId="3" borderId="31" xfId="7" applyNumberFormat="1" applyFont="1" applyFill="1" applyBorder="1" applyAlignment="1">
      <alignment vertical="center" wrapText="1"/>
    </xf>
    <xf numFmtId="49" fontId="10" fillId="0" borderId="18" xfId="2" applyNumberFormat="1" applyFont="1" applyBorder="1" applyAlignment="1">
      <alignment horizontal="center" vertical="center" wrapText="1"/>
    </xf>
    <xf numFmtId="49" fontId="10" fillId="10" borderId="29" xfId="7" applyNumberFormat="1" applyFont="1" applyFill="1" applyBorder="1" applyAlignment="1">
      <alignment horizontal="center" vertical="center" wrapText="1"/>
    </xf>
    <xf numFmtId="4" fontId="10" fillId="4" borderId="31" xfId="7" applyNumberFormat="1" applyFont="1" applyFill="1" applyBorder="1" applyAlignment="1">
      <alignment vertical="center" wrapText="1"/>
    </xf>
    <xf numFmtId="4" fontId="28" fillId="3" borderId="21" xfId="7" applyNumberFormat="1" applyFont="1" applyFill="1" applyBorder="1" applyAlignment="1">
      <alignment vertical="center" wrapText="1"/>
    </xf>
    <xf numFmtId="49" fontId="10" fillId="10" borderId="19" xfId="7" applyNumberFormat="1" applyFont="1" applyFill="1" applyBorder="1" applyAlignment="1">
      <alignment horizontal="center" vertical="center" wrapText="1"/>
    </xf>
    <xf numFmtId="4" fontId="28" fillId="11" borderId="21" xfId="7" applyNumberFormat="1" applyFont="1" applyFill="1" applyBorder="1" applyAlignment="1">
      <alignment vertical="center" wrapText="1"/>
    </xf>
    <xf numFmtId="49" fontId="10" fillId="0" borderId="28" xfId="2" applyNumberFormat="1" applyFont="1" applyBorder="1" applyAlignment="1">
      <alignment horizontal="center" vertical="center" wrapText="1"/>
    </xf>
    <xf numFmtId="0" fontId="10" fillId="10" borderId="97" xfId="2" applyFont="1" applyFill="1" applyBorder="1" applyAlignment="1">
      <alignment wrapText="1"/>
    </xf>
    <xf numFmtId="4" fontId="28" fillId="11" borderId="31" xfId="7" applyNumberFormat="1" applyFont="1" applyFill="1" applyBorder="1" applyAlignment="1">
      <alignment vertical="center" wrapText="1"/>
    </xf>
    <xf numFmtId="4" fontId="24" fillId="3" borderId="31" xfId="7" applyNumberFormat="1" applyFont="1" applyFill="1" applyBorder="1" applyAlignment="1">
      <alignment vertical="center" wrapText="1"/>
    </xf>
    <xf numFmtId="4" fontId="24" fillId="11" borderId="31" xfId="7" applyNumberFormat="1" applyFont="1" applyFill="1" applyBorder="1" applyAlignment="1">
      <alignment vertical="center" wrapText="1"/>
    </xf>
    <xf numFmtId="0" fontId="10" fillId="10" borderId="95" xfId="2" applyFont="1" applyFill="1" applyBorder="1" applyAlignment="1">
      <alignment vertical="center" wrapText="1"/>
    </xf>
    <xf numFmtId="4" fontId="10" fillId="4" borderId="49" xfId="7" applyNumberFormat="1" applyFont="1" applyFill="1" applyBorder="1" applyAlignment="1">
      <alignment vertical="center" wrapText="1"/>
    </xf>
    <xf numFmtId="0" fontId="20" fillId="0" borderId="0" xfId="3" applyFont="1" applyAlignment="1">
      <alignment vertical="center"/>
    </xf>
    <xf numFmtId="0" fontId="20" fillId="0" borderId="0" xfId="3" applyFont="1"/>
    <xf numFmtId="0" fontId="38" fillId="0" borderId="65" xfId="2" applyFont="1" applyBorder="1" applyAlignment="1">
      <alignment horizontal="center" vertical="center" wrapText="1"/>
    </xf>
    <xf numFmtId="4" fontId="38" fillId="0" borderId="4" xfId="7" applyNumberFormat="1" applyFont="1" applyBorder="1" applyAlignment="1">
      <alignment wrapText="1"/>
    </xf>
    <xf numFmtId="0" fontId="34" fillId="0" borderId="46" xfId="2" applyFont="1" applyBorder="1" applyAlignment="1">
      <alignment horizontal="center" vertical="center" wrapText="1"/>
    </xf>
    <xf numFmtId="0" fontId="34" fillId="0" borderId="7" xfId="7" applyFont="1" applyBorder="1" applyAlignment="1">
      <alignment vertical="center" wrapText="1"/>
    </xf>
    <xf numFmtId="4" fontId="34" fillId="4" borderId="10" xfId="7" applyNumberFormat="1" applyFont="1" applyFill="1" applyBorder="1" applyAlignment="1">
      <alignment vertical="center" wrapText="1"/>
    </xf>
    <xf numFmtId="4" fontId="10" fillId="0" borderId="9" xfId="7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/>
    </xf>
    <xf numFmtId="4" fontId="10" fillId="0" borderId="21" xfId="7" applyNumberFormat="1" applyFont="1" applyBorder="1" applyAlignment="1">
      <alignment horizontal="center" vertical="center" wrapText="1"/>
    </xf>
    <xf numFmtId="0" fontId="10" fillId="0" borderId="60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62" xfId="2" applyFont="1" applyBorder="1" applyAlignment="1">
      <alignment horizontal="left" vertical="center"/>
    </xf>
    <xf numFmtId="4" fontId="10" fillId="4" borderId="27" xfId="7" applyNumberFormat="1" applyFont="1" applyFill="1" applyBorder="1" applyAlignment="1">
      <alignment vertical="center" wrapText="1"/>
    </xf>
    <xf numFmtId="0" fontId="10" fillId="0" borderId="26" xfId="7" applyFont="1" applyBorder="1" applyAlignment="1">
      <alignment horizontal="center"/>
    </xf>
    <xf numFmtId="0" fontId="10" fillId="0" borderId="20" xfId="2" applyFont="1" applyBorder="1" applyAlignment="1">
      <alignment vertical="center"/>
    </xf>
    <xf numFmtId="0" fontId="10" fillId="0" borderId="98" xfId="2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/>
    </xf>
    <xf numFmtId="0" fontId="10" fillId="0" borderId="121" xfId="2" applyFont="1" applyBorder="1" applyAlignment="1">
      <alignment vertical="center" wrapText="1"/>
    </xf>
    <xf numFmtId="4" fontId="10" fillId="11" borderId="49" xfId="7" applyNumberFormat="1" applyFont="1" applyFill="1" applyBorder="1" applyAlignment="1">
      <alignment vertical="center" wrapText="1"/>
    </xf>
    <xf numFmtId="4" fontId="10" fillId="4" borderId="102" xfId="7" applyNumberFormat="1" applyFont="1" applyFill="1" applyBorder="1" applyAlignment="1">
      <alignment vertical="center" wrapText="1"/>
    </xf>
    <xf numFmtId="0" fontId="10" fillId="0" borderId="0" xfId="20" applyFont="1"/>
    <xf numFmtId="0" fontId="2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/>
    <xf numFmtId="0" fontId="8" fillId="0" borderId="0" xfId="5" applyFont="1" applyAlignment="1">
      <alignment horizontal="center"/>
    </xf>
    <xf numFmtId="0" fontId="8" fillId="3" borderId="45" xfId="5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55" fillId="0" borderId="64" xfId="5" applyFont="1" applyBorder="1" applyAlignment="1">
      <alignment horizontal="center" vertical="center"/>
    </xf>
    <xf numFmtId="0" fontId="55" fillId="0" borderId="73" xfId="5" applyFont="1" applyBorder="1" applyAlignment="1">
      <alignment horizontal="center" vertical="center"/>
    </xf>
    <xf numFmtId="0" fontId="56" fillId="0" borderId="73" xfId="5" applyFont="1" applyBorder="1" applyAlignment="1">
      <alignment horizontal="center" vertical="center"/>
    </xf>
    <xf numFmtId="0" fontId="55" fillId="0" borderId="90" xfId="5" applyFont="1" applyBorder="1" applyAlignment="1">
      <alignment horizontal="center" vertical="center"/>
    </xf>
    <xf numFmtId="4" fontId="56" fillId="0" borderId="4" xfId="5" applyNumberFormat="1" applyFont="1" applyBorder="1" applyAlignment="1">
      <alignment vertical="center"/>
    </xf>
    <xf numFmtId="0" fontId="57" fillId="0" borderId="6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4" xfId="5" applyFont="1" applyBorder="1" applyAlignment="1">
      <alignment horizontal="center" vertical="center"/>
    </xf>
    <xf numFmtId="0" fontId="57" fillId="0" borderId="54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95" xfId="5" applyFont="1" applyBorder="1" applyAlignment="1">
      <alignment horizontal="center" vertical="center"/>
    </xf>
    <xf numFmtId="0" fontId="57" fillId="0" borderId="52" xfId="5" applyFont="1" applyBorder="1" applyAlignment="1">
      <alignment horizontal="center" vertical="center"/>
    </xf>
    <xf numFmtId="0" fontId="10" fillId="0" borderId="97" xfId="5" applyFont="1" applyBorder="1" applyAlignment="1">
      <alignment horizontal="center" vertical="center"/>
    </xf>
    <xf numFmtId="0" fontId="10" fillId="0" borderId="0" xfId="20" applyFont="1" applyAlignment="1">
      <alignment vertical="center"/>
    </xf>
    <xf numFmtId="4" fontId="32" fillId="0" borderId="14" xfId="2" applyNumberFormat="1" applyFont="1" applyBorder="1" applyAlignment="1">
      <alignment vertical="center" wrapText="1"/>
    </xf>
    <xf numFmtId="0" fontId="32" fillId="0" borderId="12" xfId="2" applyFont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4" fontId="8" fillId="0" borderId="66" xfId="4" applyNumberFormat="1" applyFont="1" applyBorder="1" applyAlignment="1">
      <alignment horizontal="center" vertical="center" wrapText="1"/>
    </xf>
    <xf numFmtId="0" fontId="8" fillId="0" borderId="74" xfId="7" applyFont="1" applyBorder="1" applyAlignment="1">
      <alignment horizontal="center" vertical="center" wrapText="1"/>
    </xf>
    <xf numFmtId="49" fontId="8" fillId="0" borderId="3" xfId="7" applyNumberFormat="1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49" fontId="10" fillId="0" borderId="30" xfId="23" applyNumberFormat="1" applyFont="1" applyBorder="1" applyAlignment="1">
      <alignment horizontal="center" vertical="center"/>
    </xf>
    <xf numFmtId="4" fontId="10" fillId="11" borderId="52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center" wrapText="1"/>
    </xf>
    <xf numFmtId="4" fontId="10" fillId="3" borderId="31" xfId="2" applyNumberFormat="1" applyFont="1" applyFill="1" applyBorder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/>
    </xf>
    <xf numFmtId="4" fontId="34" fillId="3" borderId="2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horizontal="right" vertical="center" wrapText="1"/>
    </xf>
    <xf numFmtId="4" fontId="10" fillId="3" borderId="3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 wrapText="1"/>
    </xf>
    <xf numFmtId="49" fontId="44" fillId="10" borderId="19" xfId="12" applyNumberFormat="1" applyFont="1" applyFill="1" applyBorder="1" applyAlignment="1">
      <alignment horizontal="center" vertical="center"/>
    </xf>
    <xf numFmtId="49" fontId="10" fillId="0" borderId="19" xfId="23" applyNumberFormat="1" applyFont="1" applyBorder="1" applyAlignment="1">
      <alignment horizontal="center" vertical="center"/>
    </xf>
    <xf numFmtId="49" fontId="10" fillId="0" borderId="20" xfId="12" applyNumberFormat="1" applyFont="1" applyBorder="1" applyAlignment="1">
      <alignment horizontal="center" vertical="center"/>
    </xf>
    <xf numFmtId="0" fontId="10" fillId="10" borderId="20" xfId="9" applyFont="1" applyFill="1" applyBorder="1" applyAlignment="1">
      <alignment horizontal="left" vertical="center" wrapText="1"/>
    </xf>
    <xf numFmtId="4" fontId="10" fillId="4" borderId="31" xfId="2" applyNumberFormat="1" applyFont="1" applyFill="1" applyBorder="1" applyAlignment="1">
      <alignment horizontal="right" vertical="center" wrapText="1"/>
    </xf>
    <xf numFmtId="4" fontId="10" fillId="4" borderId="26" xfId="12" applyNumberFormat="1" applyFont="1" applyFill="1" applyBorder="1" applyAlignment="1">
      <alignment vertical="center"/>
    </xf>
    <xf numFmtId="4" fontId="34" fillId="4" borderId="21" xfId="1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horizontal="right" vertical="center" wrapText="1"/>
    </xf>
    <xf numFmtId="4" fontId="10" fillId="4" borderId="31" xfId="12" applyNumberFormat="1" applyFont="1" applyFill="1" applyBorder="1" applyAlignment="1">
      <alignment vertical="center"/>
    </xf>
    <xf numFmtId="4" fontId="10" fillId="0" borderId="21" xfId="7" applyNumberFormat="1" applyFont="1" applyBorder="1" applyAlignment="1">
      <alignment vertical="center" wrapText="1"/>
    </xf>
    <xf numFmtId="4" fontId="10" fillId="0" borderId="31" xfId="7" applyNumberFormat="1" applyFont="1" applyBorder="1" applyAlignment="1">
      <alignment vertical="center" wrapText="1"/>
    </xf>
    <xf numFmtId="49" fontId="10" fillId="0" borderId="29" xfId="12" applyNumberFormat="1" applyFont="1" applyBorder="1" applyAlignment="1">
      <alignment horizontal="center" vertical="center"/>
    </xf>
    <xf numFmtId="49" fontId="8" fillId="0" borderId="0" xfId="23" applyNumberFormat="1" applyFont="1" applyAlignment="1">
      <alignment horizontal="center" vertical="center"/>
    </xf>
    <xf numFmtId="49" fontId="10" fillId="0" borderId="13" xfId="12" applyNumberFormat="1" applyFont="1" applyBorder="1" applyAlignment="1">
      <alignment horizontal="center" vertical="center"/>
    </xf>
    <xf numFmtId="0" fontId="10" fillId="0" borderId="38" xfId="13" applyFont="1" applyBorder="1" applyAlignment="1">
      <alignment horizontal="center" vertical="center"/>
    </xf>
    <xf numFmtId="4" fontId="34" fillId="3" borderId="9" xfId="7" applyNumberFormat="1" applyFont="1" applyFill="1" applyBorder="1" applyAlignment="1">
      <alignment vertical="center"/>
    </xf>
    <xf numFmtId="0" fontId="10" fillId="0" borderId="0" xfId="20" applyFont="1" applyAlignment="1">
      <alignment horizontal="center"/>
    </xf>
    <xf numFmtId="0" fontId="10" fillId="0" borderId="0" xfId="20" applyFont="1" applyAlignment="1">
      <alignment vertical="center" wrapText="1"/>
    </xf>
    <xf numFmtId="0" fontId="8" fillId="0" borderId="0" xfId="20" applyFont="1" applyAlignment="1">
      <alignment horizontal="center" vertical="center" wrapText="1"/>
    </xf>
    <xf numFmtId="0" fontId="10" fillId="0" borderId="0" xfId="20" applyFont="1" applyAlignment="1">
      <alignment horizontal="center" vertical="center" wrapText="1"/>
    </xf>
    <xf numFmtId="0" fontId="2" fillId="0" borderId="0" xfId="20" applyAlignment="1">
      <alignment vertical="center" wrapText="1"/>
    </xf>
    <xf numFmtId="4" fontId="10" fillId="0" borderId="0" xfId="20" applyNumberFormat="1" applyFont="1" applyAlignment="1">
      <alignment vertical="center" wrapText="1"/>
    </xf>
    <xf numFmtId="0" fontId="33" fillId="0" borderId="0" xfId="20" applyFont="1" applyAlignment="1">
      <alignment vertical="center" wrapText="1"/>
    </xf>
    <xf numFmtId="0" fontId="33" fillId="0" borderId="0" xfId="20" applyFont="1" applyAlignment="1">
      <alignment vertical="center"/>
    </xf>
    <xf numFmtId="4" fontId="10" fillId="4" borderId="21" xfId="13" applyNumberFormat="1" applyFont="1" applyFill="1" applyBorder="1" applyAlignment="1">
      <alignment vertical="center"/>
    </xf>
    <xf numFmtId="4" fontId="58" fillId="0" borderId="0" xfId="20" applyNumberFormat="1" applyFont="1" applyAlignment="1">
      <alignment vertical="center" wrapText="1"/>
    </xf>
    <xf numFmtId="0" fontId="10" fillId="0" borderId="0" xfId="20" applyFont="1" applyAlignment="1">
      <alignment horizontal="center" vertical="center"/>
    </xf>
    <xf numFmtId="4" fontId="10" fillId="0" borderId="0" xfId="20" applyNumberFormat="1" applyFont="1" applyAlignment="1">
      <alignment horizontal="center" vertical="center"/>
    </xf>
    <xf numFmtId="4" fontId="10" fillId="0" borderId="0" xfId="20" applyNumberFormat="1" applyFont="1" applyAlignment="1">
      <alignment vertical="center"/>
    </xf>
    <xf numFmtId="0" fontId="38" fillId="0" borderId="4" xfId="20" applyFont="1" applyBorder="1" applyAlignment="1">
      <alignment horizontal="center" vertical="center"/>
    </xf>
    <xf numFmtId="0" fontId="34" fillId="0" borderId="108" xfId="2" applyFont="1" applyBorder="1" applyAlignment="1">
      <alignment horizontal="center" vertical="center"/>
    </xf>
    <xf numFmtId="4" fontId="34" fillId="4" borderId="9" xfId="20" applyNumberFormat="1" applyFont="1" applyFill="1" applyBorder="1" applyAlignment="1">
      <alignment vertical="center"/>
    </xf>
    <xf numFmtId="4" fontId="34" fillId="0" borderId="10" xfId="20" applyNumberFormat="1" applyFont="1" applyBorder="1" applyAlignment="1">
      <alignment horizontal="center" vertical="center" wrapText="1"/>
    </xf>
    <xf numFmtId="4" fontId="10" fillId="3" borderId="52" xfId="20" applyNumberFormat="1" applyFont="1" applyFill="1" applyBorder="1" applyAlignment="1">
      <alignment vertical="center"/>
    </xf>
    <xf numFmtId="0" fontId="10" fillId="0" borderId="54" xfId="20" applyFont="1" applyBorder="1" applyAlignment="1">
      <alignment horizontal="center" vertical="center" wrapText="1"/>
    </xf>
    <xf numFmtId="4" fontId="34" fillId="4" borderId="31" xfId="20" applyNumberFormat="1" applyFont="1" applyFill="1" applyBorder="1" applyAlignment="1">
      <alignment vertical="center"/>
    </xf>
    <xf numFmtId="4" fontId="34" fillId="0" borderId="32" xfId="20" applyNumberFormat="1" applyFont="1" applyBorder="1" applyAlignment="1">
      <alignment horizontal="center" vertical="center" wrapText="1"/>
    </xf>
    <xf numFmtId="4" fontId="10" fillId="3" borderId="54" xfId="20" applyNumberFormat="1" applyFont="1" applyFill="1" applyBorder="1" applyAlignment="1">
      <alignment vertical="center"/>
    </xf>
    <xf numFmtId="4" fontId="34" fillId="0" borderId="22" xfId="20" applyNumberFormat="1" applyFont="1" applyBorder="1" applyAlignment="1">
      <alignment horizontal="center" vertical="center" wrapText="1"/>
    </xf>
    <xf numFmtId="4" fontId="10" fillId="3" borderId="107" xfId="20" applyNumberFormat="1" applyFont="1" applyFill="1" applyBorder="1" applyAlignment="1">
      <alignment vertical="center"/>
    </xf>
    <xf numFmtId="4" fontId="10" fillId="3" borderId="101" xfId="20" applyNumberFormat="1" applyFont="1" applyFill="1" applyBorder="1" applyAlignment="1">
      <alignment vertical="center"/>
    </xf>
    <xf numFmtId="4" fontId="34" fillId="0" borderId="102" xfId="20" applyNumberFormat="1" applyFont="1" applyBorder="1" applyAlignment="1">
      <alignment horizontal="center" vertical="center" wrapText="1"/>
    </xf>
    <xf numFmtId="49" fontId="20" fillId="0" borderId="0" xfId="2" applyNumberFormat="1" applyFont="1"/>
    <xf numFmtId="49" fontId="20" fillId="0" borderId="0" xfId="2" applyNumberFormat="1" applyFont="1" applyAlignment="1">
      <alignment wrapText="1"/>
    </xf>
    <xf numFmtId="4" fontId="32" fillId="0" borderId="45" xfId="20" applyNumberFormat="1" applyFont="1" applyBorder="1" applyAlignment="1">
      <alignment vertical="center" wrapText="1"/>
    </xf>
    <xf numFmtId="4" fontId="32" fillId="0" borderId="3" xfId="20" applyNumberFormat="1" applyFont="1" applyBorder="1" applyAlignment="1">
      <alignment vertical="center" wrapText="1"/>
    </xf>
    <xf numFmtId="4" fontId="32" fillId="0" borderId="2" xfId="20" applyNumberFormat="1" applyFont="1" applyBorder="1" applyAlignment="1">
      <alignment vertical="center" wrapText="1"/>
    </xf>
    <xf numFmtId="166" fontId="10" fillId="0" borderId="0" xfId="20" applyNumberFormat="1" applyFont="1"/>
    <xf numFmtId="4" fontId="59" fillId="3" borderId="9" xfId="21" applyNumberFormat="1" applyFont="1" applyFill="1" applyBorder="1" applyAlignment="1">
      <alignment vertical="center"/>
    </xf>
    <xf numFmtId="0" fontId="10" fillId="0" borderId="7" xfId="20" applyFont="1" applyBorder="1" applyAlignment="1">
      <alignment vertical="center" wrapText="1"/>
    </xf>
    <xf numFmtId="4" fontId="59" fillId="3" borderId="21" xfId="21" applyNumberFormat="1" applyFont="1" applyFill="1" applyBorder="1" applyAlignment="1">
      <alignment vertical="center"/>
    </xf>
    <xf numFmtId="0" fontId="10" fillId="0" borderId="48" xfId="20" applyFont="1" applyBorder="1" applyAlignment="1">
      <alignment horizontal="center" vertical="center" wrapText="1"/>
    </xf>
    <xf numFmtId="0" fontId="10" fillId="0" borderId="19" xfId="20" applyFont="1" applyBorder="1" applyAlignment="1">
      <alignment horizontal="center" vertical="center" wrapText="1"/>
    </xf>
    <xf numFmtId="0" fontId="10" fillId="0" borderId="20" xfId="20" applyFont="1" applyBorder="1" applyAlignment="1">
      <alignment vertical="center" wrapText="1"/>
    </xf>
    <xf numFmtId="166" fontId="10" fillId="0" borderId="19" xfId="20" applyNumberFormat="1" applyFont="1" applyBorder="1" applyAlignment="1">
      <alignment vertical="center" wrapText="1"/>
    </xf>
    <xf numFmtId="166" fontId="10" fillId="0" borderId="130" xfId="2" applyNumberFormat="1" applyFont="1" applyBorder="1" applyAlignment="1">
      <alignment horizontal="right" vertical="center" wrapText="1"/>
    </xf>
    <xf numFmtId="166" fontId="10" fillId="0" borderId="131" xfId="2" applyNumberFormat="1" applyFont="1" applyBorder="1" applyAlignment="1">
      <alignment horizontal="right" vertical="center" wrapText="1"/>
    </xf>
    <xf numFmtId="166" fontId="10" fillId="0" borderId="20" xfId="2" applyNumberFormat="1" applyFont="1" applyBorder="1" applyAlignment="1">
      <alignment horizontal="right" vertical="center" wrapText="1"/>
    </xf>
    <xf numFmtId="4" fontId="10" fillId="3" borderId="21" xfId="20" applyNumberFormat="1" applyFont="1" applyFill="1" applyBorder="1"/>
    <xf numFmtId="166" fontId="10" fillId="0" borderId="0" xfId="20" applyNumberFormat="1" applyFont="1" applyAlignment="1">
      <alignment vertical="center" wrapText="1"/>
    </xf>
    <xf numFmtId="166" fontId="10" fillId="0" borderId="0" xfId="2" applyNumberFormat="1" applyFont="1" applyAlignment="1">
      <alignment horizontal="right" vertical="center" wrapText="1"/>
    </xf>
    <xf numFmtId="166" fontId="10" fillId="0" borderId="0" xfId="20" applyNumberFormat="1" applyFont="1" applyAlignment="1">
      <alignment horizontal="right" vertical="center" wrapText="1"/>
    </xf>
    <xf numFmtId="4" fontId="34" fillId="3" borderId="6" xfId="20" applyNumberFormat="1" applyFont="1" applyFill="1" applyBorder="1" applyAlignment="1">
      <alignment vertical="center"/>
    </xf>
    <xf numFmtId="49" fontId="34" fillId="0" borderId="8" xfId="2" applyNumberFormat="1" applyFont="1" applyBorder="1" applyAlignment="1">
      <alignment horizontal="center" vertical="center"/>
    </xf>
    <xf numFmtId="0" fontId="34" fillId="0" borderId="7" xfId="2" applyFont="1" applyBorder="1" applyAlignment="1">
      <alignment vertical="center"/>
    </xf>
    <xf numFmtId="4" fontId="34" fillId="11" borderId="9" xfId="20" applyNumberFormat="1" applyFont="1" applyFill="1" applyBorder="1" applyAlignment="1">
      <alignment vertical="center"/>
    </xf>
    <xf numFmtId="4" fontId="60" fillId="0" borderId="0" xfId="21" applyNumberFormat="1" applyFont="1" applyAlignment="1">
      <alignment vertical="center"/>
    </xf>
    <xf numFmtId="4" fontId="10" fillId="0" borderId="0" xfId="20" applyNumberFormat="1" applyFont="1"/>
    <xf numFmtId="4" fontId="10" fillId="11" borderId="21" xfId="20" applyNumberFormat="1" applyFont="1" applyFill="1" applyBorder="1" applyAlignment="1">
      <alignment vertical="center"/>
    </xf>
    <xf numFmtId="4" fontId="10" fillId="4" borderId="21" xfId="20" applyNumberFormat="1" applyFont="1" applyFill="1" applyBorder="1" applyAlignment="1">
      <alignment vertical="center"/>
    </xf>
    <xf numFmtId="4" fontId="8" fillId="0" borderId="0" xfId="21" applyNumberFormat="1" applyFont="1" applyAlignment="1">
      <alignment vertical="center"/>
    </xf>
    <xf numFmtId="4" fontId="34" fillId="3" borderId="54" xfId="20" applyNumberFormat="1" applyFont="1" applyFill="1" applyBorder="1" applyAlignment="1">
      <alignment vertical="center"/>
    </xf>
    <xf numFmtId="0" fontId="34" fillId="0" borderId="18" xfId="2" applyFont="1" applyBorder="1" applyAlignment="1">
      <alignment horizontal="center" vertical="center"/>
    </xf>
    <xf numFmtId="49" fontId="34" fillId="0" borderId="19" xfId="2" applyNumberFormat="1" applyFont="1" applyBorder="1" applyAlignment="1">
      <alignment horizontal="center" vertical="center"/>
    </xf>
    <xf numFmtId="0" fontId="34" fillId="0" borderId="20" xfId="2" applyFont="1" applyBorder="1" applyAlignment="1">
      <alignment vertical="center"/>
    </xf>
    <xf numFmtId="4" fontId="34" fillId="11" borderId="21" xfId="20" applyNumberFormat="1" applyFont="1" applyFill="1" applyBorder="1" applyAlignment="1">
      <alignment vertical="center"/>
    </xf>
    <xf numFmtId="0" fontId="27" fillId="10" borderId="30" xfId="21" applyFont="1" applyFill="1" applyBorder="1" applyAlignment="1">
      <alignment vertical="center" wrapText="1"/>
    </xf>
    <xf numFmtId="4" fontId="34" fillId="3" borderId="52" xfId="20" applyNumberFormat="1" applyFont="1" applyFill="1" applyBorder="1" applyAlignment="1">
      <alignment vertical="center"/>
    </xf>
    <xf numFmtId="49" fontId="34" fillId="0" borderId="29" xfId="2" applyNumberFormat="1" applyFont="1" applyBorder="1" applyAlignment="1">
      <alignment horizontal="center" vertical="center"/>
    </xf>
    <xf numFmtId="0" fontId="10" fillId="0" borderId="95" xfId="2" applyFont="1" applyBorder="1" applyAlignment="1">
      <alignment vertical="center"/>
    </xf>
    <xf numFmtId="4" fontId="10" fillId="0" borderId="22" xfId="20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4" fontId="10" fillId="4" borderId="26" xfId="20" applyNumberFormat="1" applyFont="1" applyFill="1" applyBorder="1" applyAlignment="1">
      <alignment vertical="center"/>
    </xf>
    <xf numFmtId="4" fontId="10" fillId="0" borderId="27" xfId="20" applyNumberFormat="1" applyFont="1" applyBorder="1" applyAlignment="1">
      <alignment horizontal="center" vertical="center" wrapText="1"/>
    </xf>
    <xf numFmtId="4" fontId="27" fillId="3" borderId="54" xfId="20" applyNumberFormat="1" applyFont="1" applyFill="1" applyBorder="1" applyAlignment="1">
      <alignment vertical="center"/>
    </xf>
    <xf numFmtId="0" fontId="27" fillId="0" borderId="18" xfId="2" applyFont="1" applyBorder="1" applyAlignment="1">
      <alignment horizontal="center" vertical="center"/>
    </xf>
    <xf numFmtId="49" fontId="27" fillId="0" borderId="19" xfId="2" applyNumberFormat="1" applyFont="1" applyBorder="1" applyAlignment="1">
      <alignment horizontal="center" vertical="center"/>
    </xf>
    <xf numFmtId="0" fontId="27" fillId="0" borderId="0" xfId="20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28" fillId="0" borderId="0" xfId="20" applyFont="1" applyAlignment="1">
      <alignment vertical="center"/>
    </xf>
    <xf numFmtId="0" fontId="10" fillId="0" borderId="0" xfId="2" applyFont="1" applyAlignment="1">
      <alignment vertical="center"/>
    </xf>
    <xf numFmtId="4" fontId="10" fillId="0" borderId="0" xfId="20" applyNumberFormat="1" applyFont="1" applyAlignment="1">
      <alignment horizontal="center" vertical="center" wrapText="1"/>
    </xf>
    <xf numFmtId="4" fontId="32" fillId="0" borderId="39" xfId="2" applyNumberFormat="1" applyFont="1" applyBorder="1" applyAlignment="1">
      <alignment vertical="center" wrapText="1"/>
    </xf>
    <xf numFmtId="0" fontId="38" fillId="0" borderId="5" xfId="20" applyFont="1" applyBorder="1" applyAlignment="1">
      <alignment horizontal="center" vertical="center"/>
    </xf>
    <xf numFmtId="4" fontId="34" fillId="3" borderId="9" xfId="20" applyNumberFormat="1" applyFont="1" applyFill="1" applyBorder="1" applyAlignment="1">
      <alignment vertical="center"/>
    </xf>
    <xf numFmtId="0" fontId="34" fillId="0" borderId="94" xfId="2" applyFont="1" applyBorder="1" applyAlignment="1">
      <alignment vertical="center"/>
    </xf>
    <xf numFmtId="4" fontId="34" fillId="11" borderId="6" xfId="20" applyNumberFormat="1" applyFont="1" applyFill="1" applyBorder="1" applyAlignment="1">
      <alignment vertical="center"/>
    </xf>
    <xf numFmtId="4" fontId="10" fillId="3" borderId="21" xfId="20" applyNumberFormat="1" applyFont="1" applyFill="1" applyBorder="1" applyAlignment="1">
      <alignment vertical="center"/>
    </xf>
    <xf numFmtId="4" fontId="10" fillId="11" borderId="54" xfId="20" applyNumberFormat="1" applyFont="1" applyFill="1" applyBorder="1" applyAlignment="1">
      <alignment vertical="center"/>
    </xf>
    <xf numFmtId="4" fontId="10" fillId="3" borderId="26" xfId="20" applyNumberFormat="1" applyFont="1" applyFill="1" applyBorder="1" applyAlignment="1">
      <alignment vertical="center"/>
    </xf>
    <xf numFmtId="0" fontId="10" fillId="0" borderId="96" xfId="2" applyFont="1" applyBorder="1" applyAlignment="1">
      <alignment vertical="center" wrapText="1"/>
    </xf>
    <xf numFmtId="4" fontId="10" fillId="11" borderId="107" xfId="20" applyNumberFormat="1" applyFont="1" applyFill="1" applyBorder="1" applyAlignment="1">
      <alignment vertical="center"/>
    </xf>
    <xf numFmtId="4" fontId="10" fillId="3" borderId="35" xfId="20" applyNumberFormat="1" applyFont="1" applyFill="1" applyBorder="1" applyAlignment="1">
      <alignment vertical="center"/>
    </xf>
    <xf numFmtId="4" fontId="10" fillId="3" borderId="49" xfId="20" applyNumberFormat="1" applyFont="1" applyFill="1" applyBorder="1" applyAlignment="1">
      <alignment vertical="center"/>
    </xf>
    <xf numFmtId="0" fontId="10" fillId="0" borderId="98" xfId="2" applyFont="1" applyBorder="1" applyAlignment="1">
      <alignment horizontal="center" vertical="center"/>
    </xf>
    <xf numFmtId="49" fontId="10" fillId="0" borderId="57" xfId="2" applyNumberFormat="1" applyFont="1" applyBorder="1" applyAlignment="1">
      <alignment horizontal="center" vertical="center"/>
    </xf>
    <xf numFmtId="4" fontId="10" fillId="11" borderId="101" xfId="20" applyNumberFormat="1" applyFont="1" applyFill="1" applyBorder="1" applyAlignment="1">
      <alignment vertical="center"/>
    </xf>
    <xf numFmtId="4" fontId="10" fillId="4" borderId="49" xfId="20" applyNumberFormat="1" applyFont="1" applyFill="1" applyBorder="1" applyAlignment="1">
      <alignment vertical="center"/>
    </xf>
    <xf numFmtId="4" fontId="32" fillId="0" borderId="5" xfId="2" applyNumberFormat="1" applyFont="1" applyBorder="1" applyAlignment="1">
      <alignment vertical="center" wrapText="1"/>
    </xf>
    <xf numFmtId="0" fontId="34" fillId="0" borderId="75" xfId="2" applyFont="1" applyBorder="1" applyAlignment="1">
      <alignment horizontal="center" vertical="center"/>
    </xf>
    <xf numFmtId="0" fontId="34" fillId="0" borderId="125" xfId="2" applyFont="1" applyBorder="1" applyAlignment="1">
      <alignment horizontal="center" vertical="center"/>
    </xf>
    <xf numFmtId="0" fontId="34" fillId="0" borderId="129" xfId="2" applyFont="1" applyBorder="1" applyAlignment="1">
      <alignment horizontal="left" vertical="center"/>
    </xf>
    <xf numFmtId="4" fontId="34" fillId="0" borderId="10" xfId="20" applyNumberFormat="1" applyFont="1" applyBorder="1" applyAlignment="1">
      <alignment horizontal="center" vertical="center"/>
    </xf>
    <xf numFmtId="0" fontId="10" fillId="0" borderId="18" xfId="20" applyFont="1" applyBorder="1" applyAlignment="1">
      <alignment horizontal="center" vertical="center"/>
    </xf>
    <xf numFmtId="0" fontId="10" fillId="4" borderId="21" xfId="20" applyFont="1" applyFill="1" applyBorder="1" applyAlignment="1">
      <alignment vertical="center"/>
    </xf>
    <xf numFmtId="0" fontId="10" fillId="0" borderId="22" xfId="20" applyFont="1" applyBorder="1" applyAlignment="1">
      <alignment vertical="center"/>
    </xf>
    <xf numFmtId="49" fontId="10" fillId="0" borderId="19" xfId="21" applyNumberFormat="1" applyFont="1" applyBorder="1" applyAlignment="1">
      <alignment horizontal="center" vertical="center"/>
    </xf>
    <xf numFmtId="0" fontId="10" fillId="0" borderId="98" xfId="20" applyFont="1" applyBorder="1" applyAlignment="1">
      <alignment horizontal="center" vertical="center"/>
    </xf>
    <xf numFmtId="49" fontId="8" fillId="0" borderId="0" xfId="20" applyNumberFormat="1" applyFont="1" applyAlignment="1">
      <alignment horizontal="center" vertical="center" wrapText="1"/>
    </xf>
    <xf numFmtId="0" fontId="10" fillId="0" borderId="17" xfId="20" applyFont="1" applyBorder="1" applyAlignment="1">
      <alignment horizontal="center" vertical="center"/>
    </xf>
    <xf numFmtId="4" fontId="28" fillId="3" borderId="49" xfId="2" applyNumberFormat="1" applyFont="1" applyFill="1" applyBorder="1" applyAlignment="1">
      <alignment horizontal="right" vertical="center" wrapText="1"/>
    </xf>
    <xf numFmtId="0" fontId="10" fillId="0" borderId="99" xfId="2" applyFont="1" applyBorder="1" applyAlignment="1">
      <alignment vertical="center" wrapText="1"/>
    </xf>
    <xf numFmtId="4" fontId="38" fillId="0" borderId="1" xfId="20" applyNumberFormat="1" applyFont="1" applyBorder="1" applyAlignment="1">
      <alignment vertical="center" wrapText="1"/>
    </xf>
    <xf numFmtId="0" fontId="38" fillId="0" borderId="90" xfId="2" applyFont="1" applyBorder="1" applyAlignment="1">
      <alignment horizontal="center" vertical="center" wrapText="1"/>
    </xf>
    <xf numFmtId="4" fontId="38" fillId="0" borderId="4" xfId="20" applyNumberFormat="1" applyFont="1" applyBorder="1" applyAlignment="1">
      <alignment vertical="center" wrapText="1"/>
    </xf>
    <xf numFmtId="4" fontId="34" fillId="3" borderId="6" xfId="20" applyNumberFormat="1" applyFont="1" applyFill="1" applyBorder="1" applyAlignment="1">
      <alignment vertical="center" wrapText="1"/>
    </xf>
    <xf numFmtId="0" fontId="34" fillId="0" borderId="94" xfId="20" applyFont="1" applyBorder="1" applyAlignment="1">
      <alignment vertical="center" wrapText="1"/>
    </xf>
    <xf numFmtId="4" fontId="34" fillId="11" borderId="6" xfId="20" applyNumberFormat="1" applyFont="1" applyFill="1" applyBorder="1" applyAlignment="1">
      <alignment vertical="center" wrapText="1"/>
    </xf>
    <xf numFmtId="4" fontId="34" fillId="4" borderId="9" xfId="20" applyNumberFormat="1" applyFont="1" applyFill="1" applyBorder="1" applyAlignment="1">
      <alignment vertical="center" wrapText="1"/>
    </xf>
    <xf numFmtId="4" fontId="10" fillId="0" borderId="9" xfId="20" applyNumberFormat="1" applyFont="1" applyBorder="1" applyAlignment="1">
      <alignment horizontal="center" vertical="center" wrapText="1"/>
    </xf>
    <xf numFmtId="4" fontId="10" fillId="3" borderId="101" xfId="20" applyNumberFormat="1" applyFont="1" applyFill="1" applyBorder="1" applyAlignment="1">
      <alignment vertical="center" wrapText="1"/>
    </xf>
    <xf numFmtId="4" fontId="10" fillId="4" borderId="49" xfId="20" applyNumberFormat="1" applyFont="1" applyFill="1" applyBorder="1" applyAlignment="1">
      <alignment vertical="center" wrapText="1"/>
    </xf>
    <xf numFmtId="0" fontId="10" fillId="0" borderId="0" xfId="20" applyFont="1" applyAlignment="1">
      <alignment horizontal="right"/>
    </xf>
    <xf numFmtId="0" fontId="55" fillId="0" borderId="3" xfId="5" applyFont="1" applyBorder="1" applyAlignment="1">
      <alignment horizontal="center" vertical="center"/>
    </xf>
    <xf numFmtId="0" fontId="56" fillId="0" borderId="3" xfId="5" applyFont="1" applyBorder="1" applyAlignment="1">
      <alignment horizontal="center" vertical="center"/>
    </xf>
    <xf numFmtId="0" fontId="55" fillId="0" borderId="2" xfId="5" applyFont="1" applyBorder="1" applyAlignment="1">
      <alignment horizontal="center" vertical="center"/>
    </xf>
    <xf numFmtId="0" fontId="52" fillId="0" borderId="8" xfId="5" applyFont="1" applyBorder="1" applyAlignment="1">
      <alignment horizontal="center" vertical="center"/>
    </xf>
    <xf numFmtId="0" fontId="57" fillId="0" borderId="4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52" fillId="0" borderId="19" xfId="5" applyFont="1" applyBorder="1" applyAlignment="1">
      <alignment horizontal="center" vertical="center"/>
    </xf>
    <xf numFmtId="0" fontId="57" fillId="0" borderId="5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57" fillId="0" borderId="48" xfId="5" applyFont="1" applyBorder="1" applyAlignment="1">
      <alignment horizontal="center" vertical="center"/>
    </xf>
    <xf numFmtId="0" fontId="52" fillId="0" borderId="13" xfId="5" applyFont="1" applyBorder="1" applyAlignment="1">
      <alignment horizontal="center" vertical="center"/>
    </xf>
    <xf numFmtId="0" fontId="57" fillId="0" borderId="47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57" fillId="0" borderId="0" xfId="5" applyFont="1" applyAlignment="1">
      <alignment horizontal="center"/>
    </xf>
    <xf numFmtId="0" fontId="52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52" fillId="0" borderId="0" xfId="24" applyFont="1" applyAlignment="1">
      <alignment horizontal="left"/>
    </xf>
    <xf numFmtId="4" fontId="57" fillId="0" borderId="0" xfId="5" applyNumberFormat="1" applyFont="1"/>
    <xf numFmtId="49" fontId="19" fillId="0" borderId="0" xfId="2" applyNumberFormat="1" applyFont="1" applyAlignment="1">
      <alignment vertical="center"/>
    </xf>
    <xf numFmtId="0" fontId="8" fillId="0" borderId="0" xfId="20" applyFont="1" applyAlignment="1">
      <alignment vertical="center" wrapText="1"/>
    </xf>
    <xf numFmtId="4" fontId="18" fillId="0" borderId="0" xfId="20" applyNumberFormat="1" applyFont="1" applyAlignment="1">
      <alignment vertical="center" wrapText="1"/>
    </xf>
    <xf numFmtId="0" fontId="10" fillId="0" borderId="129" xfId="12" applyFont="1" applyBorder="1"/>
    <xf numFmtId="0" fontId="15" fillId="0" borderId="0" xfId="20" applyFont="1" applyAlignment="1">
      <alignment vertical="center" wrapText="1"/>
    </xf>
    <xf numFmtId="0" fontId="34" fillId="0" borderId="0" xfId="20" applyFont="1" applyAlignment="1">
      <alignment vertical="center" wrapText="1"/>
    </xf>
    <xf numFmtId="4" fontId="58" fillId="0" borderId="0" xfId="20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4" fontId="18" fillId="0" borderId="0" xfId="2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4" fontId="18" fillId="0" borderId="0" xfId="2" applyNumberFormat="1" applyFont="1" applyAlignment="1">
      <alignment vertical="center"/>
    </xf>
    <xf numFmtId="0" fontId="8" fillId="0" borderId="0" xfId="20" applyFont="1" applyAlignment="1">
      <alignment vertical="center"/>
    </xf>
    <xf numFmtId="0" fontId="10" fillId="0" borderId="69" xfId="2" applyFont="1" applyBorder="1" applyAlignment="1">
      <alignment horizontal="center" vertical="center" wrapText="1"/>
    </xf>
    <xf numFmtId="4" fontId="10" fillId="11" borderId="26" xfId="20" applyNumberFormat="1" applyFont="1" applyFill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0" applyFont="1" applyBorder="1" applyAlignment="1">
      <alignment horizontal="center" vertical="center"/>
    </xf>
    <xf numFmtId="0" fontId="10" fillId="0" borderId="20" xfId="20" applyFont="1" applyBorder="1" applyAlignment="1">
      <alignment vertical="center"/>
    </xf>
    <xf numFmtId="4" fontId="10" fillId="0" borderId="22" xfId="20" applyNumberFormat="1" applyFont="1" applyBorder="1" applyAlignment="1">
      <alignment vertical="center"/>
    </xf>
    <xf numFmtId="4" fontId="10" fillId="11" borderId="49" xfId="20" applyNumberFormat="1" applyFont="1" applyFill="1" applyBorder="1" applyAlignment="1">
      <alignment vertical="center"/>
    </xf>
    <xf numFmtId="0" fontId="24" fillId="0" borderId="0" xfId="20" applyFont="1" applyAlignment="1">
      <alignment horizontal="center" vertical="center"/>
    </xf>
    <xf numFmtId="4" fontId="32" fillId="0" borderId="1" xfId="20" applyNumberFormat="1" applyFont="1" applyBorder="1" applyAlignment="1">
      <alignment vertical="center" wrapText="1"/>
    </xf>
    <xf numFmtId="4" fontId="32" fillId="0" borderId="4" xfId="20" applyNumberFormat="1" applyFont="1" applyBorder="1" applyAlignment="1">
      <alignment vertical="center" wrapText="1"/>
    </xf>
    <xf numFmtId="4" fontId="10" fillId="3" borderId="6" xfId="20" applyNumberFormat="1" applyFont="1" applyFill="1" applyBorder="1" applyAlignment="1">
      <alignment vertical="center" wrapText="1"/>
    </xf>
    <xf numFmtId="0" fontId="10" fillId="0" borderId="75" xfId="2" applyFont="1" applyBorder="1" applyAlignment="1">
      <alignment horizontal="center" vertical="center" wrapText="1"/>
    </xf>
    <xf numFmtId="49" fontId="10" fillId="0" borderId="76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 wrapText="1"/>
    </xf>
    <xf numFmtId="4" fontId="10" fillId="11" borderId="6" xfId="20" applyNumberFormat="1" applyFont="1" applyFill="1" applyBorder="1" applyAlignment="1">
      <alignment vertical="center" wrapText="1"/>
    </xf>
    <xf numFmtId="3" fontId="10" fillId="0" borderId="0" xfId="20" applyNumberFormat="1" applyFont="1" applyAlignment="1">
      <alignment vertical="center"/>
    </xf>
    <xf numFmtId="4" fontId="10" fillId="3" borderId="54" xfId="20" applyNumberFormat="1" applyFont="1" applyFill="1" applyBorder="1" applyAlignment="1">
      <alignment vertical="center" wrapText="1"/>
    </xf>
    <xf numFmtId="49" fontId="10" fillId="0" borderId="78" xfId="2" applyNumberFormat="1" applyFont="1" applyBorder="1" applyAlignment="1">
      <alignment horizontal="center" vertical="center" wrapText="1"/>
    </xf>
    <xf numFmtId="4" fontId="10" fillId="11" borderId="54" xfId="20" applyNumberFormat="1" applyFont="1" applyFill="1" applyBorder="1" applyAlignment="1">
      <alignment vertical="center" wrapText="1"/>
    </xf>
    <xf numFmtId="4" fontId="10" fillId="3" borderId="11" xfId="20" applyNumberFormat="1" applyFont="1" applyFill="1" applyBorder="1" applyAlignment="1">
      <alignment vertical="center" wrapText="1"/>
    </xf>
    <xf numFmtId="0" fontId="10" fillId="0" borderId="71" xfId="2" applyFont="1" applyBorder="1" applyAlignment="1">
      <alignment horizontal="center" vertical="center" wrapText="1"/>
    </xf>
    <xf numFmtId="49" fontId="10" fillId="0" borderId="134" xfId="2" applyNumberFormat="1" applyFont="1" applyBorder="1" applyAlignment="1">
      <alignment horizontal="center" vertical="center" wrapText="1"/>
    </xf>
    <xf numFmtId="4" fontId="10" fillId="11" borderId="11" xfId="20" applyNumberFormat="1" applyFont="1" applyFill="1" applyBorder="1" applyAlignment="1">
      <alignment vertical="center" wrapText="1"/>
    </xf>
    <xf numFmtId="4" fontId="34" fillId="3" borderId="135" xfId="2" applyNumberFormat="1" applyFont="1" applyFill="1" applyBorder="1" applyAlignment="1">
      <alignment vertical="center"/>
    </xf>
    <xf numFmtId="49" fontId="34" fillId="0" borderId="109" xfId="2" applyNumberFormat="1" applyFont="1" applyBorder="1" applyAlignment="1">
      <alignment horizontal="center" vertical="center"/>
    </xf>
    <xf numFmtId="0" fontId="34" fillId="0" borderId="110" xfId="2" applyFont="1" applyBorder="1" applyAlignment="1">
      <alignment vertical="center"/>
    </xf>
    <xf numFmtId="4" fontId="34" fillId="11" borderId="135" xfId="2" applyNumberFormat="1" applyFont="1" applyFill="1" applyBorder="1" applyAlignment="1">
      <alignment vertical="center"/>
    </xf>
    <xf numFmtId="4" fontId="34" fillId="4" borderId="135" xfId="2" applyNumberFormat="1" applyFont="1" applyFill="1" applyBorder="1" applyAlignment="1">
      <alignment vertical="center"/>
    </xf>
    <xf numFmtId="4" fontId="10" fillId="0" borderId="136" xfId="2" applyNumberFormat="1" applyFont="1" applyBorder="1" applyAlignment="1">
      <alignment horizontal="center" vertical="center"/>
    </xf>
    <xf numFmtId="0" fontId="44" fillId="0" borderId="0" xfId="28" applyFont="1"/>
    <xf numFmtId="4" fontId="44" fillId="0" borderId="0" xfId="28" applyNumberFormat="1" applyFont="1"/>
    <xf numFmtId="4" fontId="10" fillId="3" borderId="126" xfId="20" applyNumberFormat="1" applyFont="1" applyFill="1" applyBorder="1" applyAlignment="1">
      <alignment vertical="center"/>
    </xf>
    <xf numFmtId="0" fontId="10" fillId="0" borderId="60" xfId="2" applyFont="1" applyBorder="1" applyAlignment="1">
      <alignment vertical="center"/>
    </xf>
    <xf numFmtId="4" fontId="10" fillId="11" borderId="126" xfId="20" applyNumberFormat="1" applyFont="1" applyFill="1" applyBorder="1" applyAlignment="1">
      <alignment vertical="center"/>
    </xf>
    <xf numFmtId="4" fontId="10" fillId="4" borderId="126" xfId="20" applyNumberFormat="1" applyFont="1" applyFill="1" applyBorder="1" applyAlignment="1">
      <alignment vertical="center"/>
    </xf>
    <xf numFmtId="0" fontId="10" fillId="11" borderId="35" xfId="20" applyFont="1" applyFill="1" applyBorder="1" applyAlignment="1">
      <alignment vertical="center"/>
    </xf>
    <xf numFmtId="4" fontId="10" fillId="0" borderId="95" xfId="20" applyNumberFormat="1" applyFont="1" applyBorder="1" applyAlignment="1">
      <alignment horizontal="center" vertical="center" wrapText="1"/>
    </xf>
    <xf numFmtId="0" fontId="10" fillId="0" borderId="85" xfId="2" applyFont="1" applyBorder="1" applyAlignment="1">
      <alignment vertical="center"/>
    </xf>
    <xf numFmtId="0" fontId="10" fillId="0" borderId="51" xfId="2" applyFont="1" applyBorder="1" applyAlignment="1">
      <alignment horizontal="center" vertical="center"/>
    </xf>
    <xf numFmtId="49" fontId="10" fillId="0" borderId="29" xfId="2" applyNumberFormat="1" applyFont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0" fillId="0" borderId="48" xfId="2" applyFont="1" applyBorder="1" applyAlignment="1">
      <alignment horizontal="center" vertical="center"/>
    </xf>
    <xf numFmtId="4" fontId="34" fillId="3" borderId="137" xfId="2" applyNumberFormat="1" applyFont="1" applyFill="1" applyBorder="1" applyAlignment="1">
      <alignment vertical="center"/>
    </xf>
    <xf numFmtId="0" fontId="34" fillId="0" borderId="59" xfId="2" applyFont="1" applyBorder="1" applyAlignment="1">
      <alignment vertical="center"/>
    </xf>
    <xf numFmtId="4" fontId="34" fillId="11" borderId="137" xfId="2" applyNumberFormat="1" applyFont="1" applyFill="1" applyBorder="1" applyAlignment="1">
      <alignment vertical="center"/>
    </xf>
    <xf numFmtId="4" fontId="34" fillId="4" borderId="137" xfId="2" applyNumberFormat="1" applyFont="1" applyFill="1" applyBorder="1" applyAlignment="1">
      <alignment vertical="center"/>
    </xf>
    <xf numFmtId="4" fontId="10" fillId="0" borderId="138" xfId="2" applyNumberFormat="1" applyFont="1" applyBorder="1" applyAlignment="1">
      <alignment horizontal="center" vertical="center"/>
    </xf>
    <xf numFmtId="4" fontId="10" fillId="3" borderId="82" xfId="20" applyNumberFormat="1" applyFont="1" applyFill="1" applyBorder="1" applyAlignment="1">
      <alignment vertical="center"/>
    </xf>
    <xf numFmtId="4" fontId="10" fillId="11" borderId="82" xfId="20" applyNumberFormat="1" applyFont="1" applyFill="1" applyBorder="1" applyAlignment="1">
      <alignment vertical="center"/>
    </xf>
    <xf numFmtId="4" fontId="10" fillId="4" borderId="82" xfId="20" applyNumberFormat="1" applyFont="1" applyFill="1" applyBorder="1" applyAlignment="1">
      <alignment vertical="center"/>
    </xf>
    <xf numFmtId="0" fontId="10" fillId="0" borderId="69" xfId="2" applyFont="1" applyBorder="1" applyAlignment="1">
      <alignment horizontal="center" vertical="center"/>
    </xf>
    <xf numFmtId="49" fontId="10" fillId="0" borderId="77" xfId="2" applyNumberFormat="1" applyFont="1" applyBorder="1" applyAlignment="1">
      <alignment horizontal="center" vertical="center"/>
    </xf>
    <xf numFmtId="0" fontId="10" fillId="0" borderId="78" xfId="2" applyFont="1" applyBorder="1" applyAlignment="1">
      <alignment vertical="center"/>
    </xf>
    <xf numFmtId="4" fontId="10" fillId="0" borderId="99" xfId="20" applyNumberFormat="1" applyFont="1" applyBorder="1" applyAlignment="1">
      <alignment horizontal="center" vertical="center" wrapText="1"/>
    </xf>
    <xf numFmtId="49" fontId="10" fillId="0" borderId="19" xfId="19" applyNumberFormat="1" applyFont="1" applyBorder="1" applyAlignment="1">
      <alignment horizontal="center" vertical="center"/>
    </xf>
    <xf numFmtId="4" fontId="10" fillId="0" borderId="21" xfId="20" applyNumberFormat="1" applyFont="1" applyBorder="1" applyAlignment="1">
      <alignment horizontal="center" vertical="center" wrapText="1"/>
    </xf>
    <xf numFmtId="49" fontId="10" fillId="0" borderId="30" xfId="19" applyNumberFormat="1" applyFont="1" applyBorder="1" applyAlignment="1">
      <alignment horizontal="center" vertical="center"/>
    </xf>
    <xf numFmtId="49" fontId="8" fillId="0" borderId="0" xfId="19" applyNumberFormat="1" applyFont="1" applyAlignment="1">
      <alignment horizontal="center" vertical="center"/>
    </xf>
    <xf numFmtId="4" fontId="10" fillId="0" borderId="0" xfId="19" applyNumberFormat="1" applyFont="1" applyAlignment="1">
      <alignment vertical="center"/>
    </xf>
    <xf numFmtId="0" fontId="10" fillId="0" borderId="95" xfId="2" applyFont="1" applyBorder="1" applyAlignment="1">
      <alignment vertical="top" wrapText="1"/>
    </xf>
    <xf numFmtId="4" fontId="10" fillId="4" borderId="14" xfId="20" applyNumberFormat="1" applyFont="1" applyFill="1" applyBorder="1" applyAlignment="1">
      <alignment vertical="center"/>
    </xf>
    <xf numFmtId="4" fontId="34" fillId="0" borderId="9" xfId="20" applyNumberFormat="1" applyFont="1" applyBorder="1" applyAlignment="1">
      <alignment horizontal="center" vertical="center"/>
    </xf>
    <xf numFmtId="4" fontId="10" fillId="3" borderId="31" xfId="20" applyNumberFormat="1" applyFont="1" applyFill="1" applyBorder="1" applyAlignment="1">
      <alignment vertical="center"/>
    </xf>
    <xf numFmtId="2" fontId="10" fillId="0" borderId="97" xfId="2" applyNumberFormat="1" applyFont="1" applyBorder="1" applyAlignment="1">
      <alignment vertical="center"/>
    </xf>
    <xf numFmtId="4" fontId="10" fillId="11" borderId="31" xfId="20" applyNumberFormat="1" applyFont="1" applyFill="1" applyBorder="1" applyAlignment="1">
      <alignment vertical="center"/>
    </xf>
    <xf numFmtId="4" fontId="10" fillId="4" borderId="31" xfId="20" applyNumberFormat="1" applyFont="1" applyFill="1" applyBorder="1" applyAlignment="1">
      <alignment vertical="center"/>
    </xf>
    <xf numFmtId="4" fontId="10" fillId="0" borderId="31" xfId="20" applyNumberFormat="1" applyFont="1" applyBorder="1" applyAlignment="1">
      <alignment horizontal="center" vertical="center"/>
    </xf>
    <xf numFmtId="2" fontId="10" fillId="0" borderId="96" xfId="2" applyNumberFormat="1" applyFont="1" applyBorder="1" applyAlignment="1">
      <alignment vertical="center"/>
    </xf>
    <xf numFmtId="0" fontId="10" fillId="0" borderId="95" xfId="21" applyFont="1" applyBorder="1" applyAlignment="1">
      <alignment vertical="center" wrapText="1"/>
    </xf>
    <xf numFmtId="4" fontId="28" fillId="11" borderId="21" xfId="20" applyNumberFormat="1" applyFont="1" applyFill="1" applyBorder="1" applyAlignment="1">
      <alignment vertical="center" wrapText="1"/>
    </xf>
    <xf numFmtId="4" fontId="28" fillId="4" borderId="21" xfId="20" applyNumberFormat="1" applyFont="1" applyFill="1" applyBorder="1" applyAlignment="1">
      <alignment vertical="center" wrapText="1"/>
    </xf>
    <xf numFmtId="0" fontId="10" fillId="0" borderId="97" xfId="2" applyFont="1" applyBorder="1" applyAlignment="1">
      <alignment vertical="center" wrapText="1"/>
    </xf>
    <xf numFmtId="4" fontId="28" fillId="11" borderId="31" xfId="20" applyNumberFormat="1" applyFont="1" applyFill="1" applyBorder="1" applyAlignment="1">
      <alignment vertical="center" wrapText="1"/>
    </xf>
    <xf numFmtId="4" fontId="28" fillId="4" borderId="31" xfId="20" applyNumberFormat="1" applyFont="1" applyFill="1" applyBorder="1" applyAlignment="1">
      <alignment vertical="center" wrapText="1"/>
    </xf>
    <xf numFmtId="4" fontId="28" fillId="11" borderId="26" xfId="20" applyNumberFormat="1" applyFont="1" applyFill="1" applyBorder="1" applyAlignment="1">
      <alignment vertical="center" wrapText="1"/>
    </xf>
    <xf numFmtId="4" fontId="28" fillId="4" borderId="26" xfId="20" applyNumberFormat="1" applyFont="1" applyFill="1" applyBorder="1" applyAlignment="1">
      <alignment vertical="center" wrapText="1"/>
    </xf>
    <xf numFmtId="4" fontId="28" fillId="0" borderId="0" xfId="20" applyNumberFormat="1" applyFont="1" applyAlignment="1">
      <alignment vertical="center" wrapText="1"/>
    </xf>
    <xf numFmtId="0" fontId="20" fillId="0" borderId="0" xfId="4" applyFont="1" applyAlignment="1">
      <alignment horizontal="center" vertical="center"/>
    </xf>
    <xf numFmtId="4" fontId="10" fillId="4" borderId="21" xfId="20" applyNumberFormat="1" applyFont="1" applyFill="1" applyBorder="1" applyAlignment="1">
      <alignment vertical="center" wrapText="1"/>
    </xf>
    <xf numFmtId="0" fontId="10" fillId="0" borderId="38" xfId="2" applyFont="1" applyBorder="1" applyAlignment="1">
      <alignment horizontal="center" vertical="center" wrapText="1"/>
    </xf>
    <xf numFmtId="4" fontId="10" fillId="4" borderId="14" xfId="20" applyNumberFormat="1" applyFont="1" applyFill="1" applyBorder="1" applyAlignment="1">
      <alignment vertical="center" wrapText="1"/>
    </xf>
    <xf numFmtId="4" fontId="10" fillId="0" borderId="14" xfId="20" applyNumberFormat="1" applyFont="1" applyBorder="1" applyAlignment="1">
      <alignment horizontal="center" vertical="center" wrapText="1"/>
    </xf>
    <xf numFmtId="4" fontId="56" fillId="0" borderId="4" xfId="5" applyNumberFormat="1" applyFont="1" applyBorder="1"/>
    <xf numFmtId="0" fontId="55" fillId="0" borderId="16" xfId="5" applyFont="1" applyBorder="1" applyAlignment="1">
      <alignment horizontal="center"/>
    </xf>
    <xf numFmtId="0" fontId="55" fillId="0" borderId="3" xfId="5" applyFont="1" applyBorder="1" applyAlignment="1">
      <alignment horizontal="center"/>
    </xf>
    <xf numFmtId="0" fontId="56" fillId="0" borderId="3" xfId="5" applyFont="1" applyBorder="1" applyAlignment="1">
      <alignment horizontal="center"/>
    </xf>
    <xf numFmtId="0" fontId="55" fillId="0" borderId="66" xfId="5" applyFont="1" applyBorder="1" applyAlignment="1">
      <alignment horizontal="center"/>
    </xf>
    <xf numFmtId="4" fontId="57" fillId="3" borderId="4" xfId="5" applyNumberFormat="1" applyFont="1" applyFill="1" applyBorder="1"/>
    <xf numFmtId="0" fontId="57" fillId="0" borderId="16" xfId="5" applyFont="1" applyBorder="1" applyAlignment="1">
      <alignment horizontal="center"/>
    </xf>
    <xf numFmtId="0" fontId="52" fillId="0" borderId="3" xfId="5" applyFont="1" applyBorder="1" applyAlignment="1">
      <alignment horizontal="center"/>
    </xf>
    <xf numFmtId="0" fontId="10" fillId="0" borderId="66" xfId="5" applyFont="1" applyBorder="1" applyAlignment="1">
      <alignment horizontal="center"/>
    </xf>
    <xf numFmtId="0" fontId="2" fillId="0" borderId="0" xfId="5" applyAlignment="1">
      <alignment horizontal="right"/>
    </xf>
    <xf numFmtId="49" fontId="10" fillId="0" borderId="75" xfId="12" applyNumberFormat="1" applyFont="1" applyBorder="1" applyAlignment="1">
      <alignment horizontal="center"/>
    </xf>
    <xf numFmtId="4" fontId="34" fillId="3" borderId="31" xfId="20" applyNumberFormat="1" applyFont="1" applyFill="1" applyBorder="1" applyAlignment="1">
      <alignment vertical="center"/>
    </xf>
    <xf numFmtId="0" fontId="34" fillId="0" borderId="110" xfId="2" applyFont="1" applyBorder="1" applyAlignment="1">
      <alignment horizontal="center" vertical="center"/>
    </xf>
    <xf numFmtId="4" fontId="10" fillId="11" borderId="52" xfId="20" applyNumberFormat="1" applyFont="1" applyFill="1" applyBorder="1" applyAlignment="1">
      <alignment vertical="center"/>
    </xf>
    <xf numFmtId="4" fontId="10" fillId="0" borderId="32" xfId="20" applyNumberFormat="1" applyFont="1" applyBorder="1" applyAlignment="1">
      <alignment horizontal="center" vertical="center" wrapText="1"/>
    </xf>
    <xf numFmtId="49" fontId="10" fillId="0" borderId="19" xfId="20" quotePrefix="1" applyNumberFormat="1" applyFont="1" applyBorder="1" applyAlignment="1">
      <alignment horizontal="center" vertical="center"/>
    </xf>
    <xf numFmtId="4" fontId="10" fillId="0" borderId="102" xfId="20" applyNumberFormat="1" applyFont="1" applyBorder="1" applyAlignment="1">
      <alignment horizontal="center" vertical="center" wrapText="1"/>
    </xf>
    <xf numFmtId="49" fontId="10" fillId="0" borderId="0" xfId="20" quotePrefix="1" applyNumberFormat="1" applyFont="1" applyAlignment="1">
      <alignment horizontal="center" vertical="center"/>
    </xf>
    <xf numFmtId="0" fontId="32" fillId="0" borderId="50" xfId="2" applyFont="1" applyBorder="1" applyAlignment="1">
      <alignment horizontal="center" vertical="center" wrapText="1"/>
    </xf>
    <xf numFmtId="4" fontId="10" fillId="11" borderId="9" xfId="13" applyNumberFormat="1" applyFont="1" applyFill="1" applyBorder="1" applyAlignment="1">
      <alignment vertical="center" wrapText="1"/>
    </xf>
    <xf numFmtId="4" fontId="10" fillId="4" borderId="9" xfId="13" applyNumberFormat="1" applyFont="1" applyFill="1" applyBorder="1" applyAlignment="1">
      <alignment vertical="center" wrapText="1"/>
    </xf>
    <xf numFmtId="4" fontId="44" fillId="3" borderId="49" xfId="29" applyNumberFormat="1" applyFont="1" applyFill="1" applyBorder="1"/>
    <xf numFmtId="4" fontId="10" fillId="11" borderId="49" xfId="13" applyNumberFormat="1" applyFont="1" applyFill="1" applyBorder="1" applyAlignment="1">
      <alignment vertical="center" wrapText="1"/>
    </xf>
    <xf numFmtId="4" fontId="10" fillId="4" borderId="14" xfId="13" applyNumberFormat="1" applyFont="1" applyFill="1" applyBorder="1" applyAlignment="1">
      <alignment vertical="center" wrapText="1"/>
    </xf>
    <xf numFmtId="49" fontId="31" fillId="0" borderId="0" xfId="2" applyNumberFormat="1" applyFont="1" applyAlignment="1">
      <alignment horizontal="center"/>
    </xf>
    <xf numFmtId="4" fontId="34" fillId="3" borderId="9" xfId="12" applyNumberFormat="1" applyFont="1" applyFill="1" applyBorder="1" applyAlignment="1">
      <alignment vertical="center"/>
    </xf>
    <xf numFmtId="0" fontId="34" fillId="0" borderId="6" xfId="13" applyFont="1" applyBorder="1" applyAlignment="1">
      <alignment horizontal="center" vertical="center"/>
    </xf>
    <xf numFmtId="49" fontId="34" fillId="0" borderId="8" xfId="12" applyNumberFormat="1" applyFont="1" applyBorder="1" applyAlignment="1">
      <alignment horizontal="center" vertical="center"/>
    </xf>
    <xf numFmtId="0" fontId="34" fillId="0" borderId="10" xfId="12" applyFont="1" applyBorder="1" applyAlignment="1">
      <alignment vertical="center"/>
    </xf>
    <xf numFmtId="4" fontId="34" fillId="11" borderId="6" xfId="12" applyNumberFormat="1" applyFont="1" applyFill="1" applyBorder="1" applyAlignment="1">
      <alignment vertical="center"/>
    </xf>
    <xf numFmtId="4" fontId="34" fillId="4" borderId="9" xfId="12" applyNumberFormat="1" applyFont="1" applyFill="1" applyBorder="1" applyAlignment="1">
      <alignment vertical="center"/>
    </xf>
    <xf numFmtId="4" fontId="10" fillId="0" borderId="10" xfId="12" applyNumberFormat="1" applyFont="1" applyBorder="1" applyAlignment="1">
      <alignment horizontal="center" vertical="center"/>
    </xf>
    <xf numFmtId="0" fontId="10" fillId="0" borderId="95" xfId="12" applyFont="1" applyBorder="1" applyAlignment="1">
      <alignment vertical="center"/>
    </xf>
    <xf numFmtId="0" fontId="34" fillId="0" borderId="95" xfId="12" applyFont="1" applyBorder="1" applyAlignment="1">
      <alignment vertical="center"/>
    </xf>
    <xf numFmtId="4" fontId="34" fillId="11" borderId="54" xfId="12" applyNumberFormat="1" applyFont="1" applyFill="1" applyBorder="1" applyAlignment="1">
      <alignment vertical="center"/>
    </xf>
    <xf numFmtId="0" fontId="10" fillId="0" borderId="52" xfId="13" applyFont="1" applyBorder="1" applyAlignment="1">
      <alignment horizontal="center" vertical="center"/>
    </xf>
    <xf numFmtId="49" fontId="10" fillId="0" borderId="30" xfId="21" applyNumberFormat="1" applyFont="1" applyBorder="1" applyAlignment="1">
      <alignment horizontal="center" vertical="center"/>
    </xf>
    <xf numFmtId="0" fontId="10" fillId="0" borderId="97" xfId="12" applyFont="1" applyBorder="1" applyAlignment="1">
      <alignment vertical="center"/>
    </xf>
    <xf numFmtId="4" fontId="10" fillId="11" borderId="52" xfId="12" applyNumberFormat="1" applyFont="1" applyFill="1" applyBorder="1" applyAlignment="1">
      <alignment vertical="center"/>
    </xf>
    <xf numFmtId="4" fontId="34" fillId="3" borderId="31" xfId="20" applyNumberFormat="1" applyFont="1" applyFill="1" applyBorder="1" applyAlignment="1">
      <alignment vertical="center" wrapText="1"/>
    </xf>
    <xf numFmtId="0" fontId="34" fillId="0" borderId="52" xfId="2" applyFont="1" applyBorder="1" applyAlignment="1">
      <alignment horizontal="center" vertical="center"/>
    </xf>
    <xf numFmtId="0" fontId="34" fillId="0" borderId="29" xfId="2" applyFont="1" applyBorder="1" applyAlignment="1">
      <alignment horizontal="center" vertical="center"/>
    </xf>
    <xf numFmtId="4" fontId="34" fillId="0" borderId="97" xfId="2" applyNumberFormat="1" applyFont="1" applyBorder="1" applyAlignment="1">
      <alignment vertical="center"/>
    </xf>
    <xf numFmtId="4" fontId="34" fillId="11" borderId="52" xfId="20" applyNumberFormat="1" applyFont="1" applyFill="1" applyBorder="1" applyAlignment="1">
      <alignment vertical="center" wrapText="1"/>
    </xf>
    <xf numFmtId="4" fontId="34" fillId="4" borderId="31" xfId="20" applyNumberFormat="1" applyFont="1" applyFill="1" applyBorder="1" applyAlignment="1">
      <alignment vertical="center" wrapText="1"/>
    </xf>
    <xf numFmtId="4" fontId="10" fillId="3" borderId="21" xfId="20" applyNumberFormat="1" applyFont="1" applyFill="1" applyBorder="1" applyAlignment="1">
      <alignment vertical="center" wrapText="1"/>
    </xf>
    <xf numFmtId="4" fontId="10" fillId="0" borderId="95" xfId="2" applyNumberFormat="1" applyFont="1" applyBorder="1" applyAlignment="1">
      <alignment vertical="center"/>
    </xf>
    <xf numFmtId="0" fontId="10" fillId="0" borderId="22" xfId="21" applyFont="1" applyBorder="1" applyAlignment="1">
      <alignment horizontal="left" vertical="center" wrapText="1"/>
    </xf>
    <xf numFmtId="0" fontId="34" fillId="0" borderId="48" xfId="13" applyFont="1" applyBorder="1" applyAlignment="1">
      <alignment horizontal="center"/>
    </xf>
    <xf numFmtId="0" fontId="34" fillId="0" borderId="20" xfId="12" applyFont="1" applyBorder="1"/>
    <xf numFmtId="0" fontId="34" fillId="0" borderId="51" xfId="13" applyFont="1" applyBorder="1" applyAlignment="1">
      <alignment horizontal="center"/>
    </xf>
    <xf numFmtId="49" fontId="34" fillId="0" borderId="29" xfId="12" applyNumberFormat="1" applyFont="1" applyBorder="1" applyAlignment="1">
      <alignment horizontal="center"/>
    </xf>
    <xf numFmtId="0" fontId="34" fillId="0" borderId="30" xfId="12" applyFont="1" applyBorder="1"/>
    <xf numFmtId="4" fontId="34" fillId="11" borderId="31" xfId="12" applyNumberFormat="1" applyFont="1" applyFill="1" applyBorder="1"/>
    <xf numFmtId="0" fontId="10" fillId="0" borderId="48" xfId="20" applyFont="1" applyBorder="1" applyAlignment="1">
      <alignment horizontal="center" vertical="center"/>
    </xf>
    <xf numFmtId="0" fontId="10" fillId="0" borderId="22" xfId="20" applyFont="1" applyBorder="1" applyAlignment="1">
      <alignment horizontal="center"/>
    </xf>
    <xf numFmtId="0" fontId="10" fillId="0" borderId="42" xfId="20" applyFont="1" applyBorder="1" applyAlignment="1">
      <alignment vertical="center" wrapText="1"/>
    </xf>
    <xf numFmtId="164" fontId="10" fillId="0" borderId="0" xfId="2" applyNumberFormat="1" applyFont="1" applyAlignment="1">
      <alignment horizontal="right" vertical="center"/>
    </xf>
    <xf numFmtId="0" fontId="10" fillId="0" borderId="51" xfId="20" applyFont="1" applyBorder="1" applyAlignment="1">
      <alignment horizontal="center" vertical="center"/>
    </xf>
    <xf numFmtId="0" fontId="10" fillId="0" borderId="30" xfId="20" applyFont="1" applyBorder="1" applyAlignment="1">
      <alignment vertical="center" wrapText="1"/>
    </xf>
    <xf numFmtId="0" fontId="44" fillId="0" borderId="20" xfId="28" applyFont="1" applyBorder="1"/>
    <xf numFmtId="4" fontId="44" fillId="11" borderId="35" xfId="28" applyNumberFormat="1" applyFont="1" applyFill="1" applyBorder="1"/>
    <xf numFmtId="0" fontId="10" fillId="0" borderId="42" xfId="20" applyFont="1" applyBorder="1" applyAlignment="1">
      <alignment horizontal="center" vertical="center"/>
    </xf>
    <xf numFmtId="0" fontId="44" fillId="0" borderId="0" xfId="28" applyFont="1" applyAlignment="1">
      <alignment vertical="center"/>
    </xf>
    <xf numFmtId="0" fontId="44" fillId="0" borderId="20" xfId="28" applyFont="1" applyBorder="1" applyAlignment="1">
      <alignment vertical="center"/>
    </xf>
    <xf numFmtId="4" fontId="44" fillId="11" borderId="21" xfId="28" applyNumberFormat="1" applyFont="1" applyFill="1" applyBorder="1" applyAlignment="1">
      <alignment vertical="center"/>
    </xf>
    <xf numFmtId="0" fontId="10" fillId="0" borderId="44" xfId="20" applyFont="1" applyBorder="1" applyAlignment="1">
      <alignment horizontal="center" vertical="center"/>
    </xf>
    <xf numFmtId="0" fontId="44" fillId="0" borderId="20" xfId="28" applyFont="1" applyBorder="1" applyAlignment="1">
      <alignment vertical="center" wrapText="1"/>
    </xf>
    <xf numFmtId="0" fontId="34" fillId="0" borderId="44" xfId="13" applyFont="1" applyBorder="1" applyAlignment="1">
      <alignment horizontal="center" vertical="center"/>
    </xf>
    <xf numFmtId="0" fontId="34" fillId="0" borderId="20" xfId="12" applyFont="1" applyBorder="1" applyAlignment="1">
      <alignment vertical="center"/>
    </xf>
    <xf numFmtId="4" fontId="34" fillId="11" borderId="31" xfId="12" applyNumberFormat="1" applyFont="1" applyFill="1" applyBorder="1" applyAlignment="1">
      <alignment vertical="center"/>
    </xf>
    <xf numFmtId="4" fontId="34" fillId="4" borderId="31" xfId="12" applyNumberFormat="1" applyFont="1" applyFill="1" applyBorder="1" applyAlignment="1">
      <alignment vertical="center"/>
    </xf>
    <xf numFmtId="0" fontId="34" fillId="0" borderId="48" xfId="13" applyFont="1" applyBorder="1" applyAlignment="1">
      <alignment horizontal="center" vertical="center"/>
    </xf>
    <xf numFmtId="0" fontId="10" fillId="0" borderId="20" xfId="12" applyFont="1" applyBorder="1" applyAlignment="1">
      <alignment vertical="center"/>
    </xf>
    <xf numFmtId="0" fontId="34" fillId="0" borderId="0" xfId="13" applyFont="1" applyAlignment="1">
      <alignment horizontal="center"/>
    </xf>
    <xf numFmtId="49" fontId="34" fillId="0" borderId="0" xfId="12" applyNumberFormat="1" applyFont="1" applyAlignment="1">
      <alignment horizontal="center"/>
    </xf>
    <xf numFmtId="0" fontId="34" fillId="0" borderId="0" xfId="12" applyFont="1"/>
    <xf numFmtId="4" fontId="34" fillId="0" borderId="0" xfId="12" applyNumberFormat="1" applyFont="1"/>
    <xf numFmtId="0" fontId="34" fillId="0" borderId="76" xfId="2" applyFont="1" applyBorder="1" applyAlignment="1">
      <alignment horizontal="left" vertical="center"/>
    </xf>
    <xf numFmtId="4" fontId="34" fillId="4" borderId="10" xfId="20" applyNumberFormat="1" applyFont="1" applyFill="1" applyBorder="1" applyAlignment="1">
      <alignment vertical="center"/>
    </xf>
    <xf numFmtId="4" fontId="10" fillId="3" borderId="14" xfId="20" applyNumberFormat="1" applyFont="1" applyFill="1" applyBorder="1" applyAlignment="1">
      <alignment vertical="center"/>
    </xf>
    <xf numFmtId="0" fontId="10" fillId="0" borderId="71" xfId="2" applyFont="1" applyBorder="1" applyAlignment="1">
      <alignment horizontal="center" vertical="center"/>
    </xf>
    <xf numFmtId="49" fontId="10" fillId="0" borderId="141" xfId="2" applyNumberFormat="1" applyFont="1" applyBorder="1" applyAlignment="1">
      <alignment horizontal="center" vertical="center"/>
    </xf>
    <xf numFmtId="0" fontId="10" fillId="0" borderId="57" xfId="2" applyFont="1" applyBorder="1" applyAlignment="1">
      <alignment horizontal="left" vertical="center" wrapText="1"/>
    </xf>
    <xf numFmtId="4" fontId="10" fillId="4" borderId="15" xfId="20" applyNumberFormat="1" applyFont="1" applyFill="1" applyBorder="1" applyAlignment="1">
      <alignment vertical="center"/>
    </xf>
    <xf numFmtId="4" fontId="10" fillId="0" borderId="14" xfId="20" applyNumberFormat="1" applyFont="1" applyBorder="1" applyAlignment="1">
      <alignment horizontal="center" vertical="center"/>
    </xf>
    <xf numFmtId="0" fontId="10" fillId="0" borderId="10" xfId="20" applyFont="1" applyBorder="1" applyAlignment="1">
      <alignment vertical="center"/>
    </xf>
    <xf numFmtId="0" fontId="10" fillId="10" borderId="95" xfId="21" applyFont="1" applyFill="1" applyBorder="1" applyAlignment="1">
      <alignment vertical="center" wrapText="1"/>
    </xf>
    <xf numFmtId="0" fontId="24" fillId="0" borderId="22" xfId="20" applyFont="1" applyBorder="1" applyAlignment="1">
      <alignment vertical="center"/>
    </xf>
    <xf numFmtId="49" fontId="10" fillId="0" borderId="0" xfId="20" applyNumberFormat="1" applyFont="1" applyAlignment="1">
      <alignment vertical="center"/>
    </xf>
    <xf numFmtId="0" fontId="20" fillId="0" borderId="0" xfId="4" applyFont="1" applyAlignment="1">
      <alignment horizontal="center"/>
    </xf>
    <xf numFmtId="4" fontId="38" fillId="0" borderId="5" xfId="20" applyNumberFormat="1" applyFont="1" applyBorder="1" applyAlignment="1">
      <alignment vertical="center" wrapText="1"/>
    </xf>
    <xf numFmtId="4" fontId="34" fillId="3" borderId="9" xfId="20" applyNumberFormat="1" applyFont="1" applyFill="1" applyBorder="1" applyAlignment="1">
      <alignment vertical="center" wrapText="1"/>
    </xf>
    <xf numFmtId="4" fontId="34" fillId="11" borderId="40" xfId="20" applyNumberFormat="1" applyFont="1" applyFill="1" applyBorder="1" applyAlignment="1">
      <alignment vertical="center" wrapText="1"/>
    </xf>
    <xf numFmtId="49" fontId="10" fillId="10" borderId="19" xfId="14" applyNumberFormat="1" applyFont="1" applyFill="1" applyBorder="1" applyAlignment="1">
      <alignment horizontal="center" vertical="center"/>
    </xf>
    <xf numFmtId="0" fontId="10" fillId="0" borderId="142" xfId="2" applyFont="1" applyBorder="1" applyAlignment="1">
      <alignment vertical="center"/>
    </xf>
    <xf numFmtId="4" fontId="10" fillId="11" borderId="42" xfId="20" applyNumberFormat="1" applyFont="1" applyFill="1" applyBorder="1" applyAlignment="1">
      <alignment vertical="center" wrapText="1"/>
    </xf>
    <xf numFmtId="4" fontId="10" fillId="0" borderId="21" xfId="20" applyNumberFormat="1" applyFont="1" applyBorder="1" applyAlignment="1">
      <alignment horizontal="center"/>
    </xf>
    <xf numFmtId="0" fontId="10" fillId="0" borderId="142" xfId="2" applyFont="1" applyBorder="1" applyAlignment="1">
      <alignment horizontal="left"/>
    </xf>
    <xf numFmtId="4" fontId="10" fillId="11" borderId="43" xfId="20" applyNumberFormat="1" applyFont="1" applyFill="1" applyBorder="1" applyAlignment="1">
      <alignment vertical="center" wrapText="1"/>
    </xf>
    <xf numFmtId="4" fontId="10" fillId="4" borderId="26" xfId="20" applyNumberFormat="1" applyFont="1" applyFill="1" applyBorder="1" applyAlignment="1">
      <alignment vertical="center" wrapText="1"/>
    </xf>
    <xf numFmtId="4" fontId="10" fillId="0" borderId="26" xfId="20" applyNumberFormat="1" applyFont="1" applyBorder="1" applyAlignment="1">
      <alignment horizontal="center"/>
    </xf>
    <xf numFmtId="0" fontId="10" fillId="0" borderId="27" xfId="20" applyFont="1" applyBorder="1"/>
    <xf numFmtId="0" fontId="10" fillId="0" borderId="22" xfId="20" applyFont="1" applyBorder="1"/>
    <xf numFmtId="4" fontId="10" fillId="11" borderId="42" xfId="20" applyNumberFormat="1" applyFont="1" applyFill="1" applyBorder="1"/>
    <xf numFmtId="4" fontId="10" fillId="4" borderId="21" xfId="20" applyNumberFormat="1" applyFont="1" applyFill="1" applyBorder="1"/>
    <xf numFmtId="4" fontId="10" fillId="0" borderId="21" xfId="20" applyNumberFormat="1" applyFont="1" applyBorder="1"/>
    <xf numFmtId="4" fontId="10" fillId="11" borderId="128" xfId="20" applyNumberFormat="1" applyFont="1" applyFill="1" applyBorder="1"/>
    <xf numFmtId="4" fontId="10" fillId="4" borderId="49" xfId="20" applyNumberFormat="1" applyFont="1" applyFill="1" applyBorder="1"/>
    <xf numFmtId="4" fontId="10" fillId="0" borderId="49" xfId="20" applyNumberFormat="1" applyFont="1" applyBorder="1"/>
    <xf numFmtId="0" fontId="8" fillId="3" borderId="45" xfId="5" applyFont="1" applyFill="1" applyBorder="1" applyAlignment="1">
      <alignment horizontal="center"/>
    </xf>
    <xf numFmtId="166" fontId="2" fillId="0" borderId="0" xfId="5" applyNumberFormat="1"/>
    <xf numFmtId="4" fontId="57" fillId="3" borderId="31" xfId="1" applyNumberFormat="1" applyFont="1" applyFill="1" applyBorder="1" applyAlignment="1">
      <alignment vertical="center"/>
    </xf>
    <xf numFmtId="0" fontId="57" fillId="0" borderId="52" xfId="5" applyFont="1" applyBorder="1" applyAlignment="1">
      <alignment horizontal="center"/>
    </xf>
    <xf numFmtId="0" fontId="52" fillId="0" borderId="29" xfId="5" applyFont="1" applyBorder="1" applyAlignment="1">
      <alignment horizontal="center"/>
    </xf>
    <xf numFmtId="0" fontId="57" fillId="0" borderId="29" xfId="5" applyFont="1" applyBorder="1" applyAlignment="1">
      <alignment horizontal="center"/>
    </xf>
    <xf numFmtId="0" fontId="10" fillId="0" borderId="97" xfId="5" applyFont="1" applyBorder="1" applyAlignment="1">
      <alignment horizontal="center"/>
    </xf>
    <xf numFmtId="4" fontId="57" fillId="3" borderId="21" xfId="1" applyNumberFormat="1" applyFont="1" applyFill="1" applyBorder="1" applyAlignment="1">
      <alignment vertical="center"/>
    </xf>
    <xf numFmtId="0" fontId="52" fillId="0" borderId="19" xfId="5" applyFont="1" applyBorder="1" applyAlignment="1">
      <alignment horizontal="center"/>
    </xf>
    <xf numFmtId="0" fontId="10" fillId="0" borderId="95" xfId="5" applyFont="1" applyBorder="1" applyAlignment="1">
      <alignment horizontal="center"/>
    </xf>
    <xf numFmtId="0" fontId="57" fillId="0" borderId="11" xfId="5" applyFont="1" applyBorder="1" applyAlignment="1">
      <alignment horizontal="center"/>
    </xf>
    <xf numFmtId="0" fontId="57" fillId="0" borderId="13" xfId="5" applyFont="1" applyBorder="1" applyAlignment="1">
      <alignment horizontal="center"/>
    </xf>
    <xf numFmtId="0" fontId="14" fillId="0" borderId="0" xfId="2" applyFont="1" applyAlignment="1">
      <alignment horizontal="center" vertical="center" wrapText="1"/>
    </xf>
    <xf numFmtId="4" fontId="62" fillId="0" borderId="0" xfId="2" applyNumberFormat="1" applyFont="1" applyAlignment="1">
      <alignment horizontal="center"/>
    </xf>
    <xf numFmtId="0" fontId="8" fillId="0" borderId="0" xfId="20" applyFont="1" applyAlignment="1">
      <alignment horizontal="right"/>
    </xf>
    <xf numFmtId="0" fontId="32" fillId="0" borderId="4" xfId="2" applyFont="1" applyBorder="1" applyAlignment="1">
      <alignment horizontal="center" vertical="center" wrapText="1"/>
    </xf>
    <xf numFmtId="4" fontId="10" fillId="3" borderId="4" xfId="20" applyNumberFormat="1" applyFont="1" applyFill="1" applyBorder="1" applyAlignment="1">
      <alignment horizontal="right" vertical="center" wrapText="1"/>
    </xf>
    <xf numFmtId="0" fontId="10" fillId="0" borderId="86" xfId="2" applyFont="1" applyBorder="1" applyAlignment="1">
      <alignment horizontal="center" vertical="center" wrapText="1"/>
    </xf>
    <xf numFmtId="49" fontId="10" fillId="0" borderId="127" xfId="2" applyNumberFormat="1" applyFont="1" applyBorder="1" applyAlignment="1">
      <alignment horizontal="center" vertical="center" wrapText="1"/>
    </xf>
    <xf numFmtId="4" fontId="10" fillId="11" borderId="4" xfId="20" applyNumberFormat="1" applyFont="1" applyFill="1" applyBorder="1" applyAlignment="1">
      <alignment vertical="center" wrapText="1"/>
    </xf>
    <xf numFmtId="0" fontId="10" fillId="0" borderId="123" xfId="20" applyFont="1" applyBorder="1" applyAlignment="1">
      <alignment horizontal="left"/>
    </xf>
    <xf numFmtId="0" fontId="10" fillId="0" borderId="0" xfId="20" applyFont="1" applyAlignment="1">
      <alignment horizontal="left"/>
    </xf>
    <xf numFmtId="49" fontId="31" fillId="0" borderId="0" xfId="2" applyNumberFormat="1" applyFont="1" applyAlignment="1">
      <alignment horizontal="center" vertical="center"/>
    </xf>
    <xf numFmtId="0" fontId="34" fillId="0" borderId="40" xfId="12" applyFont="1" applyBorder="1" applyAlignment="1">
      <alignment vertical="center"/>
    </xf>
    <xf numFmtId="4" fontId="34" fillId="11" borderId="9" xfId="12" applyNumberFormat="1" applyFont="1" applyFill="1" applyBorder="1" applyAlignment="1">
      <alignment vertical="center"/>
    </xf>
    <xf numFmtId="4" fontId="10" fillId="0" borderId="94" xfId="20" applyNumberFormat="1" applyFont="1" applyBorder="1" applyAlignment="1">
      <alignment horizontal="center" vertical="center" wrapText="1"/>
    </xf>
    <xf numFmtId="0" fontId="10" fillId="0" borderId="19" xfId="12" applyFont="1" applyBorder="1" applyAlignment="1">
      <alignment vertical="center"/>
    </xf>
    <xf numFmtId="0" fontId="10" fillId="0" borderId="19" xfId="12" applyFont="1" applyBorder="1" applyAlignment="1">
      <alignment vertical="center" wrapText="1"/>
    </xf>
    <xf numFmtId="49" fontId="44" fillId="0" borderId="42" xfId="28" applyNumberFormat="1" applyFont="1" applyBorder="1" applyAlignment="1">
      <alignment horizontal="center"/>
    </xf>
    <xf numFmtId="0" fontId="44" fillId="0" borderId="95" xfId="28" applyFont="1" applyBorder="1"/>
    <xf numFmtId="4" fontId="34" fillId="3" borderId="31" xfId="12" applyNumberFormat="1" applyFont="1" applyFill="1" applyBorder="1" applyAlignment="1">
      <alignment vertical="center"/>
    </xf>
    <xf numFmtId="0" fontId="34" fillId="0" borderId="28" xfId="13" applyFont="1" applyBorder="1" applyAlignment="1">
      <alignment horizontal="center" vertical="center"/>
    </xf>
    <xf numFmtId="49" fontId="34" fillId="0" borderId="29" xfId="12" applyNumberFormat="1" applyFont="1" applyBorder="1" applyAlignment="1">
      <alignment horizontal="center" vertical="center"/>
    </xf>
    <xf numFmtId="0" fontId="34" fillId="0" borderId="29" xfId="12" applyFont="1" applyBorder="1" applyAlignment="1">
      <alignment vertical="center"/>
    </xf>
    <xf numFmtId="4" fontId="10" fillId="0" borderId="97" xfId="20" applyNumberFormat="1" applyFont="1" applyBorder="1" applyAlignment="1">
      <alignment horizontal="center" vertical="center" wrapText="1"/>
    </xf>
    <xf numFmtId="0" fontId="34" fillId="0" borderId="18" xfId="13" applyFont="1" applyBorder="1" applyAlignment="1">
      <alignment horizontal="center" vertical="center"/>
    </xf>
    <xf numFmtId="0" fontId="34" fillId="0" borderId="19" xfId="12" applyFont="1" applyBorder="1" applyAlignment="1">
      <alignment vertical="center"/>
    </xf>
    <xf numFmtId="0" fontId="10" fillId="0" borderId="29" xfId="12" applyFont="1" applyBorder="1" applyAlignment="1">
      <alignment vertical="center"/>
    </xf>
    <xf numFmtId="0" fontId="10" fillId="0" borderId="19" xfId="19" applyFont="1" applyBorder="1" applyAlignment="1">
      <alignment vertical="center"/>
    </xf>
    <xf numFmtId="0" fontId="10" fillId="10" borderId="54" xfId="13" applyFont="1" applyFill="1" applyBorder="1" applyAlignment="1">
      <alignment horizontal="center" vertical="center"/>
    </xf>
    <xf numFmtId="49" fontId="10" fillId="10" borderId="20" xfId="12" applyNumberFormat="1" applyFont="1" applyFill="1" applyBorder="1" applyAlignment="1">
      <alignment horizontal="center" vertical="center"/>
    </xf>
    <xf numFmtId="0" fontId="10" fillId="10" borderId="95" xfId="12" applyFont="1" applyFill="1" applyBorder="1" applyAlignment="1">
      <alignment vertical="center"/>
    </xf>
    <xf numFmtId="0" fontId="34" fillId="0" borderId="51" xfId="13" applyFont="1" applyBorder="1" applyAlignment="1">
      <alignment horizontal="center" vertical="center"/>
    </xf>
    <xf numFmtId="0" fontId="34" fillId="0" borderId="30" xfId="12" applyFont="1" applyBorder="1" applyAlignment="1">
      <alignment vertical="center"/>
    </xf>
    <xf numFmtId="0" fontId="10" fillId="0" borderId="51" xfId="13" applyFont="1" applyBorder="1" applyAlignment="1">
      <alignment horizontal="center" vertical="center"/>
    </xf>
    <xf numFmtId="0" fontId="10" fillId="0" borderId="30" xfId="12" applyFont="1" applyBorder="1" applyAlignment="1">
      <alignment vertical="center"/>
    </xf>
    <xf numFmtId="49" fontId="10" fillId="0" borderId="20" xfId="19" applyNumberFormat="1" applyFont="1" applyBorder="1" applyAlignment="1">
      <alignment horizontal="center" vertical="center"/>
    </xf>
    <xf numFmtId="0" fontId="10" fillId="0" borderId="0" xfId="12" applyFont="1" applyAlignment="1">
      <alignment vertical="center"/>
    </xf>
    <xf numFmtId="0" fontId="34" fillId="0" borderId="44" xfId="2" applyFont="1" applyBorder="1" applyAlignment="1">
      <alignment horizontal="center" vertical="center"/>
    </xf>
    <xf numFmtId="4" fontId="34" fillId="0" borderId="30" xfId="2" applyNumberFormat="1" applyFont="1" applyBorder="1" applyAlignment="1">
      <alignment vertical="center"/>
    </xf>
    <xf numFmtId="4" fontId="34" fillId="11" borderId="31" xfId="20" applyNumberFormat="1" applyFont="1" applyFill="1" applyBorder="1" applyAlignment="1">
      <alignment vertical="center" wrapText="1"/>
    </xf>
    <xf numFmtId="4" fontId="10" fillId="0" borderId="20" xfId="2" applyNumberFormat="1" applyFont="1" applyBorder="1" applyAlignment="1">
      <alignment vertical="center" wrapText="1"/>
    </xf>
    <xf numFmtId="4" fontId="10" fillId="11" borderId="21" xfId="20" applyNumberFormat="1" applyFont="1" applyFill="1" applyBorder="1" applyAlignment="1">
      <alignment vertical="center" wrapText="1"/>
    </xf>
    <xf numFmtId="4" fontId="10" fillId="3" borderId="35" xfId="20" applyNumberFormat="1" applyFont="1" applyFill="1" applyBorder="1" applyAlignment="1">
      <alignment vertical="center" wrapText="1"/>
    </xf>
    <xf numFmtId="0" fontId="10" fillId="0" borderId="55" xfId="2" applyFont="1" applyBorder="1" applyAlignment="1">
      <alignment horizontal="center" vertical="center"/>
    </xf>
    <xf numFmtId="4" fontId="10" fillId="0" borderId="33" xfId="2" applyNumberFormat="1" applyFont="1" applyBorder="1" applyAlignment="1">
      <alignment vertical="center" wrapText="1"/>
    </xf>
    <xf numFmtId="4" fontId="10" fillId="11" borderId="35" xfId="20" applyNumberFormat="1" applyFont="1" applyFill="1" applyBorder="1" applyAlignment="1">
      <alignment vertical="center" wrapText="1"/>
    </xf>
    <xf numFmtId="4" fontId="10" fillId="4" borderId="35" xfId="20" applyNumberFormat="1" applyFont="1" applyFill="1" applyBorder="1" applyAlignment="1">
      <alignment vertical="center" wrapText="1"/>
    </xf>
    <xf numFmtId="4" fontId="10" fillId="3" borderId="49" xfId="20" applyNumberFormat="1" applyFont="1" applyFill="1" applyBorder="1" applyAlignment="1">
      <alignment vertical="center" wrapText="1"/>
    </xf>
    <xf numFmtId="4" fontId="10" fillId="11" borderId="49" xfId="20" applyNumberFormat="1" applyFont="1" applyFill="1" applyBorder="1" applyAlignment="1">
      <alignment vertical="center" wrapText="1"/>
    </xf>
    <xf numFmtId="0" fontId="34" fillId="0" borderId="17" xfId="13" applyFont="1" applyBorder="1" applyAlignment="1">
      <alignment horizontal="center" vertical="center"/>
    </xf>
    <xf numFmtId="0" fontId="34" fillId="0" borderId="7" xfId="12" applyFont="1" applyBorder="1" applyAlignment="1">
      <alignment vertical="center"/>
    </xf>
    <xf numFmtId="0" fontId="1" fillId="0" borderId="0" xfId="28" applyAlignment="1">
      <alignment vertical="center"/>
    </xf>
    <xf numFmtId="4" fontId="10" fillId="3" borderId="21" xfId="13" applyNumberFormat="1" applyFont="1" applyFill="1" applyBorder="1" applyAlignment="1">
      <alignment vertical="center"/>
    </xf>
    <xf numFmtId="4" fontId="10" fillId="11" borderId="21" xfId="13" applyNumberFormat="1" applyFont="1" applyFill="1" applyBorder="1" applyAlignment="1">
      <alignment vertical="center"/>
    </xf>
    <xf numFmtId="4" fontId="10" fillId="0" borderId="31" xfId="20" applyNumberFormat="1" applyFont="1" applyBorder="1" applyAlignment="1">
      <alignment horizontal="center" vertical="center" wrapText="1"/>
    </xf>
    <xf numFmtId="4" fontId="10" fillId="3" borderId="31" xfId="13" applyNumberFormat="1" applyFont="1" applyFill="1" applyBorder="1" applyAlignment="1">
      <alignment vertical="center"/>
    </xf>
    <xf numFmtId="0" fontId="10" fillId="0" borderId="52" xfId="12" applyFont="1" applyBorder="1" applyAlignment="1">
      <alignment horizontal="center" vertical="center"/>
    </xf>
    <xf numFmtId="0" fontId="10" fillId="0" borderId="44" xfId="12" applyFont="1" applyBorder="1" applyAlignment="1">
      <alignment vertical="center" wrapText="1"/>
    </xf>
    <xf numFmtId="4" fontId="10" fillId="11" borderId="31" xfId="13" applyNumberFormat="1" applyFont="1" applyFill="1" applyBorder="1" applyAlignment="1">
      <alignment vertical="center"/>
    </xf>
    <xf numFmtId="0" fontId="10" fillId="0" borderId="18" xfId="12" applyFont="1" applyBorder="1" applyAlignment="1">
      <alignment horizontal="center" vertical="center"/>
    </xf>
    <xf numFmtId="0" fontId="1" fillId="0" borderId="0" xfId="28"/>
    <xf numFmtId="4" fontId="10" fillId="4" borderId="49" xfId="13" applyNumberFormat="1" applyFont="1" applyFill="1" applyBorder="1" applyAlignment="1">
      <alignment vertical="center"/>
    </xf>
    <xf numFmtId="49" fontId="20" fillId="0" borderId="0" xfId="2" applyNumberFormat="1" applyFont="1" applyAlignment="1">
      <alignment horizontal="center" wrapText="1"/>
    </xf>
    <xf numFmtId="0" fontId="8" fillId="0" borderId="0" xfId="20" applyFont="1" applyAlignment="1">
      <alignment horizontal="center" wrapText="1"/>
    </xf>
    <xf numFmtId="0" fontId="10" fillId="0" borderId="0" xfId="20" applyFont="1" applyAlignment="1">
      <alignment horizontal="center" wrapText="1"/>
    </xf>
    <xf numFmtId="4" fontId="1" fillId="0" borderId="0" xfId="28" applyNumberFormat="1"/>
    <xf numFmtId="0" fontId="32" fillId="0" borderId="123" xfId="2" applyFont="1" applyBorder="1" applyAlignment="1">
      <alignment horizontal="center" vertical="center" wrapText="1"/>
    </xf>
    <xf numFmtId="4" fontId="34" fillId="3" borderId="9" xfId="20" applyNumberFormat="1" applyFont="1" applyFill="1" applyBorder="1"/>
    <xf numFmtId="0" fontId="34" fillId="0" borderId="17" xfId="2" applyFont="1" applyBorder="1" applyAlignment="1">
      <alignment horizontal="center"/>
    </xf>
    <xf numFmtId="0" fontId="34" fillId="0" borderId="8" xfId="2" applyFont="1" applyBorder="1" applyAlignment="1">
      <alignment horizontal="center"/>
    </xf>
    <xf numFmtId="0" fontId="34" fillId="0" borderId="7" xfId="2" applyFont="1" applyBorder="1" applyAlignment="1">
      <alignment horizontal="left"/>
    </xf>
    <xf numFmtId="4" fontId="24" fillId="0" borderId="0" xfId="20" applyNumberFormat="1" applyFont="1" applyAlignment="1">
      <alignment vertical="center" wrapText="1"/>
    </xf>
    <xf numFmtId="0" fontId="38" fillId="0" borderId="50" xfId="2" applyFont="1" applyBorder="1" applyAlignment="1">
      <alignment horizontal="center" vertical="center" wrapText="1"/>
    </xf>
    <xf numFmtId="0" fontId="34" fillId="0" borderId="7" xfId="14" applyFont="1" applyBorder="1"/>
    <xf numFmtId="4" fontId="34" fillId="11" borderId="9" xfId="20" applyNumberFormat="1" applyFont="1" applyFill="1" applyBorder="1" applyAlignment="1">
      <alignment vertical="center" wrapText="1"/>
    </xf>
    <xf numFmtId="49" fontId="10" fillId="0" borderId="19" xfId="20" applyNumberFormat="1" applyFont="1" applyBorder="1" applyAlignment="1">
      <alignment horizontal="center" vertical="center"/>
    </xf>
    <xf numFmtId="0" fontId="10" fillId="0" borderId="21" xfId="20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 wrapText="1"/>
    </xf>
    <xf numFmtId="0" fontId="10" fillId="0" borderId="33" xfId="20" applyFont="1" applyBorder="1" applyAlignment="1">
      <alignment vertical="center" wrapText="1"/>
    </xf>
    <xf numFmtId="0" fontId="10" fillId="0" borderId="35" xfId="20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 wrapText="1"/>
    </xf>
    <xf numFmtId="0" fontId="10" fillId="0" borderId="49" xfId="20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4" fontId="38" fillId="0" borderId="4" xfId="30" applyNumberFormat="1" applyFont="1" applyBorder="1" applyAlignment="1">
      <alignment vertical="center"/>
    </xf>
    <xf numFmtId="0" fontId="38" fillId="0" borderId="16" xfId="4" applyFont="1" applyBorder="1" applyAlignment="1">
      <alignment horizontal="center" vertical="center"/>
    </xf>
    <xf numFmtId="0" fontId="38" fillId="0" borderId="3" xfId="4" applyFont="1" applyBorder="1" applyAlignment="1">
      <alignment horizontal="center" vertical="center"/>
    </xf>
    <xf numFmtId="0" fontId="34" fillId="0" borderId="6" xfId="14" applyFont="1" applyBorder="1" applyAlignment="1">
      <alignment horizontal="center"/>
    </xf>
    <xf numFmtId="0" fontId="34" fillId="0" borderId="8" xfId="14" applyFont="1" applyBorder="1" applyAlignment="1">
      <alignment horizontal="center"/>
    </xf>
    <xf numFmtId="0" fontId="34" fillId="0" borderId="10" xfId="14" applyFont="1" applyBorder="1" applyAlignment="1">
      <alignment wrapText="1"/>
    </xf>
    <xf numFmtId="4" fontId="34" fillId="11" borderId="94" xfId="14" applyNumberFormat="1" applyFont="1" applyFill="1" applyBorder="1"/>
    <xf numFmtId="4" fontId="34" fillId="4" borderId="94" xfId="14" applyNumberFormat="1" applyFont="1" applyFill="1" applyBorder="1"/>
    <xf numFmtId="4" fontId="34" fillId="0" borderId="94" xfId="30" applyNumberFormat="1" applyFont="1" applyBorder="1" applyAlignment="1">
      <alignment horizontal="center"/>
    </xf>
    <xf numFmtId="4" fontId="10" fillId="3" borderId="31" xfId="30" applyNumberFormat="1" applyFont="1" applyFill="1" applyBorder="1" applyAlignment="1">
      <alignment horizontal="right"/>
    </xf>
    <xf numFmtId="0" fontId="10" fillId="0" borderId="28" xfId="4" applyFont="1" applyBorder="1" applyAlignment="1">
      <alignment horizontal="center"/>
    </xf>
    <xf numFmtId="49" fontId="10" fillId="0" borderId="29" xfId="4" applyNumberFormat="1" applyFont="1" applyBorder="1" applyAlignment="1">
      <alignment horizontal="center"/>
    </xf>
    <xf numFmtId="0" fontId="10" fillId="0" borderId="30" xfId="30" applyFont="1" applyBorder="1" applyAlignment="1">
      <alignment horizontal="left" wrapText="1"/>
    </xf>
    <xf numFmtId="4" fontId="10" fillId="11" borderId="31" xfId="30" applyNumberFormat="1" applyFont="1" applyFill="1" applyBorder="1" applyAlignment="1">
      <alignment horizontal="right"/>
    </xf>
    <xf numFmtId="4" fontId="10" fillId="4" borderId="31" xfId="30" applyNumberFormat="1" applyFont="1" applyFill="1" applyBorder="1" applyAlignment="1">
      <alignment horizontal="right"/>
    </xf>
    <xf numFmtId="4" fontId="10" fillId="3" borderId="21" xfId="30" applyNumberFormat="1" applyFont="1" applyFill="1" applyBorder="1" applyAlignment="1">
      <alignment horizontal="right"/>
    </xf>
    <xf numFmtId="0" fontId="10" fillId="0" borderId="18" xfId="4" applyFont="1" applyBorder="1" applyAlignment="1">
      <alignment horizontal="center"/>
    </xf>
    <xf numFmtId="49" fontId="10" fillId="0" borderId="19" xfId="4" applyNumberFormat="1" applyFont="1" applyBorder="1" applyAlignment="1">
      <alignment horizontal="center"/>
    </xf>
    <xf numFmtId="0" fontId="10" fillId="0" borderId="20" xfId="30" applyFont="1" applyBorder="1" applyAlignment="1">
      <alignment horizontal="left" wrapText="1"/>
    </xf>
    <xf numFmtId="4" fontId="10" fillId="11" borderId="21" xfId="30" applyNumberFormat="1" applyFont="1" applyFill="1" applyBorder="1" applyAlignment="1">
      <alignment horizontal="right"/>
    </xf>
    <xf numFmtId="4" fontId="10" fillId="4" borderId="21" xfId="30" applyNumberFormat="1" applyFont="1" applyFill="1" applyBorder="1" applyAlignment="1">
      <alignment horizontal="right"/>
    </xf>
    <xf numFmtId="0" fontId="34" fillId="0" borderId="52" xfId="14" applyFont="1" applyBorder="1" applyAlignment="1">
      <alignment horizontal="center" vertical="center"/>
    </xf>
    <xf numFmtId="0" fontId="34" fillId="0" borderId="29" xfId="14" applyFont="1" applyBorder="1" applyAlignment="1">
      <alignment horizontal="center" vertical="center"/>
    </xf>
    <xf numFmtId="0" fontId="34" fillId="0" borderId="32" xfId="14" applyFont="1" applyBorder="1" applyAlignment="1">
      <alignment vertical="center" wrapText="1"/>
    </xf>
    <xf numFmtId="4" fontId="34" fillId="11" borderId="97" xfId="14" applyNumberFormat="1" applyFont="1" applyFill="1" applyBorder="1" applyAlignment="1">
      <alignment vertical="center"/>
    </xf>
    <xf numFmtId="4" fontId="34" fillId="4" borderId="97" xfId="14" applyNumberFormat="1" applyFont="1" applyFill="1" applyBorder="1" applyAlignment="1">
      <alignment vertical="center"/>
    </xf>
    <xf numFmtId="4" fontId="10" fillId="3" borderId="49" xfId="30" applyNumberFormat="1" applyFont="1" applyFill="1" applyBorder="1" applyAlignment="1">
      <alignment horizontal="right"/>
    </xf>
    <xf numFmtId="0" fontId="10" fillId="0" borderId="98" xfId="4" applyFont="1" applyBorder="1" applyAlignment="1">
      <alignment horizontal="center"/>
    </xf>
    <xf numFmtId="49" fontId="10" fillId="0" borderId="57" xfId="4" applyNumberFormat="1" applyFont="1" applyBorder="1" applyAlignment="1">
      <alignment horizontal="center"/>
    </xf>
    <xf numFmtId="4" fontId="10" fillId="11" borderId="49" xfId="30" applyNumberFormat="1" applyFont="1" applyFill="1" applyBorder="1" applyAlignment="1">
      <alignment horizontal="right"/>
    </xf>
    <xf numFmtId="4" fontId="10" fillId="4" borderId="49" xfId="30" applyNumberFormat="1" applyFont="1" applyFill="1" applyBorder="1" applyAlignment="1">
      <alignment horizontal="right"/>
    </xf>
    <xf numFmtId="0" fontId="10" fillId="0" borderId="0" xfId="30" applyFont="1" applyAlignment="1">
      <alignment horizontal="left"/>
    </xf>
    <xf numFmtId="4" fontId="10" fillId="0" borderId="0" xfId="30" applyNumberFormat="1" applyFont="1"/>
    <xf numFmtId="4" fontId="10" fillId="0" borderId="0" xfId="30" applyNumberFormat="1" applyFont="1" applyAlignment="1">
      <alignment horizontal="center"/>
    </xf>
    <xf numFmtId="4" fontId="10" fillId="3" borderId="14" xfId="20" applyNumberFormat="1" applyFont="1" applyFill="1" applyBorder="1" applyAlignment="1">
      <alignment vertical="center" wrapText="1"/>
    </xf>
    <xf numFmtId="0" fontId="10" fillId="0" borderId="91" xfId="2" applyFont="1" applyBorder="1" applyAlignment="1">
      <alignment horizontal="left" vertical="center" wrapText="1"/>
    </xf>
    <xf numFmtId="4" fontId="10" fillId="11" borderId="14" xfId="20" applyNumberFormat="1" applyFont="1" applyFill="1" applyBorder="1" applyAlignment="1">
      <alignment vertical="center" wrapText="1"/>
    </xf>
    <xf numFmtId="4" fontId="10" fillId="0" borderId="91" xfId="20" applyNumberFormat="1" applyFont="1" applyBorder="1" applyAlignment="1">
      <alignment horizontal="center" vertical="center" wrapText="1"/>
    </xf>
    <xf numFmtId="4" fontId="56" fillId="0" borderId="45" xfId="5" applyNumberFormat="1" applyFont="1" applyBorder="1" applyAlignment="1">
      <alignment vertical="center"/>
    </xf>
    <xf numFmtId="4" fontId="57" fillId="3" borderId="4" xfId="5" applyNumberFormat="1" applyFont="1" applyFill="1" applyBorder="1" applyAlignment="1">
      <alignment vertical="center"/>
    </xf>
    <xf numFmtId="0" fontId="57" fillId="0" borderId="1" xfId="5" applyFont="1" applyBorder="1" applyAlignment="1">
      <alignment horizontal="center" vertical="center"/>
    </xf>
    <xf numFmtId="0" fontId="52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66" xfId="5" applyFont="1" applyBorder="1" applyAlignment="1">
      <alignment horizontal="center" vertical="center"/>
    </xf>
    <xf numFmtId="0" fontId="30" fillId="0" borderId="0" xfId="20" applyFont="1" applyAlignment="1">
      <alignment vertical="center" wrapText="1"/>
    </xf>
    <xf numFmtId="0" fontId="34" fillId="0" borderId="115" xfId="2" applyFont="1" applyBorder="1" applyAlignment="1">
      <alignment horizontal="center" vertical="center"/>
    </xf>
    <xf numFmtId="0" fontId="34" fillId="0" borderId="143" xfId="2" applyFont="1" applyBorder="1" applyAlignment="1">
      <alignment horizontal="left" vertical="center"/>
    </xf>
    <xf numFmtId="4" fontId="34" fillId="11" borderId="31" xfId="20" applyNumberFormat="1" applyFont="1" applyFill="1" applyBorder="1" applyAlignment="1">
      <alignment vertical="center"/>
    </xf>
    <xf numFmtId="4" fontId="34" fillId="0" borderId="31" xfId="20" applyNumberFormat="1" applyFont="1" applyBorder="1" applyAlignment="1">
      <alignment horizontal="center" vertical="center" wrapText="1"/>
    </xf>
    <xf numFmtId="0" fontId="24" fillId="0" borderId="0" xfId="20" applyFont="1" applyAlignment="1">
      <alignment horizontal="center"/>
    </xf>
    <xf numFmtId="3" fontId="10" fillId="0" borderId="0" xfId="20" applyNumberFormat="1" applyFont="1"/>
    <xf numFmtId="4" fontId="10" fillId="3" borderId="9" xfId="20" applyNumberFormat="1" applyFont="1" applyFill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0" fontId="34" fillId="0" borderId="94" xfId="2" applyFont="1" applyBorder="1"/>
    <xf numFmtId="4" fontId="34" fillId="11" borderId="9" xfId="20" applyNumberFormat="1" applyFont="1" applyFill="1" applyBorder="1"/>
    <xf numFmtId="4" fontId="34" fillId="4" borderId="9" xfId="20" applyNumberFormat="1" applyFont="1" applyFill="1" applyBorder="1"/>
    <xf numFmtId="4" fontId="34" fillId="3" borderId="21" xfId="2" applyNumberFormat="1" applyFont="1" applyFill="1" applyBorder="1"/>
    <xf numFmtId="0" fontId="34" fillId="0" borderId="18" xfId="2" applyFont="1" applyBorder="1" applyAlignment="1">
      <alignment horizontal="center"/>
    </xf>
    <xf numFmtId="49" fontId="34" fillId="0" borderId="19" xfId="2" applyNumberFormat="1" applyFont="1" applyBorder="1" applyAlignment="1">
      <alignment horizontal="center"/>
    </xf>
    <xf numFmtId="0" fontId="34" fillId="0" borderId="95" xfId="2" applyFont="1" applyBorder="1"/>
    <xf numFmtId="4" fontId="34" fillId="11" borderId="21" xfId="2" applyNumberFormat="1" applyFont="1" applyFill="1" applyBorder="1"/>
    <xf numFmtId="4" fontId="34" fillId="4" borderId="21" xfId="2" applyNumberFormat="1" applyFont="1" applyFill="1" applyBorder="1"/>
    <xf numFmtId="0" fontId="10" fillId="0" borderId="18" xfId="2" applyFont="1" applyBorder="1" applyAlignment="1">
      <alignment horizontal="center"/>
    </xf>
    <xf numFmtId="49" fontId="10" fillId="0" borderId="19" xfId="2" applyNumberFormat="1" applyFont="1" applyBorder="1" applyAlignment="1">
      <alignment horizontal="center"/>
    </xf>
    <xf numFmtId="0" fontId="10" fillId="0" borderId="95" xfId="2" applyFont="1" applyBorder="1"/>
    <xf numFmtId="4" fontId="10" fillId="11" borderId="21" xfId="20" applyNumberFormat="1" applyFont="1" applyFill="1" applyBorder="1"/>
    <xf numFmtId="0" fontId="34" fillId="0" borderId="52" xfId="2" applyFont="1" applyBorder="1" applyAlignment="1">
      <alignment horizontal="center"/>
    </xf>
    <xf numFmtId="4" fontId="10" fillId="0" borderId="99" xfId="2" applyNumberFormat="1" applyFont="1" applyBorder="1"/>
    <xf numFmtId="4" fontId="34" fillId="3" borderId="9" xfId="2" applyNumberFormat="1" applyFont="1" applyFill="1" applyBorder="1" applyAlignment="1">
      <alignment vertical="center"/>
    </xf>
    <xf numFmtId="4" fontId="34" fillId="11" borderId="9" xfId="2" applyNumberFormat="1" applyFont="1" applyFill="1" applyBorder="1" applyAlignment="1">
      <alignment vertical="center"/>
    </xf>
    <xf numFmtId="4" fontId="34" fillId="4" borderId="9" xfId="2" applyNumberFormat="1" applyFont="1" applyFill="1" applyBorder="1" applyAlignment="1">
      <alignment vertical="center"/>
    </xf>
    <xf numFmtId="4" fontId="10" fillId="3" borderId="21" xfId="2" applyNumberFormat="1" applyFont="1" applyFill="1" applyBorder="1" applyAlignment="1">
      <alignment vertical="center"/>
    </xf>
    <xf numFmtId="4" fontId="10" fillId="11" borderId="21" xfId="2" applyNumberFormat="1" applyFont="1" applyFill="1" applyBorder="1" applyAlignment="1">
      <alignment vertical="center"/>
    </xf>
    <xf numFmtId="4" fontId="10" fillId="4" borderId="21" xfId="2" applyNumberFormat="1" applyFont="1" applyFill="1" applyBorder="1" applyAlignment="1">
      <alignment vertical="center"/>
    </xf>
    <xf numFmtId="4" fontId="34" fillId="11" borderId="31" xfId="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/>
    </xf>
    <xf numFmtId="0" fontId="10" fillId="0" borderId="25" xfId="2" applyFont="1" applyBorder="1" applyAlignment="1">
      <alignment horizontal="left" vertical="center"/>
    </xf>
    <xf numFmtId="4" fontId="10" fillId="11" borderId="26" xfId="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/>
    </xf>
    <xf numFmtId="0" fontId="10" fillId="0" borderId="26" xfId="20" applyFont="1" applyBorder="1" applyAlignment="1">
      <alignment horizontal="center" vertical="center"/>
    </xf>
    <xf numFmtId="0" fontId="27" fillId="0" borderId="20" xfId="2" applyFont="1" applyBorder="1" applyAlignment="1">
      <alignment vertical="center"/>
    </xf>
    <xf numFmtId="4" fontId="44" fillId="3" borderId="31" xfId="20" applyNumberFormat="1" applyFont="1" applyFill="1" applyBorder="1" applyAlignment="1">
      <alignment vertical="center"/>
    </xf>
    <xf numFmtId="0" fontId="10" fillId="0" borderId="28" xfId="2" applyFont="1" applyBorder="1" applyAlignment="1">
      <alignment horizontal="center" vertical="center"/>
    </xf>
    <xf numFmtId="4" fontId="44" fillId="11" borderId="31" xfId="20" applyNumberFormat="1" applyFont="1" applyFill="1" applyBorder="1" applyAlignment="1">
      <alignment vertical="center"/>
    </xf>
    <xf numFmtId="49" fontId="10" fillId="0" borderId="20" xfId="2" applyNumberFormat="1" applyFont="1" applyBorder="1" applyAlignment="1">
      <alignment horizontal="center" vertical="center"/>
    </xf>
    <xf numFmtId="4" fontId="10" fillId="4" borderId="31" xfId="2" applyNumberFormat="1" applyFont="1" applyFill="1" applyBorder="1" applyAlignment="1">
      <alignment vertical="center"/>
    </xf>
    <xf numFmtId="0" fontId="10" fillId="0" borderId="98" xfId="20" applyFont="1" applyBorder="1" applyAlignment="1">
      <alignment horizontal="center"/>
    </xf>
    <xf numFmtId="4" fontId="34" fillId="11" borderId="31" xfId="20" applyNumberFormat="1" applyFont="1" applyFill="1" applyBorder="1"/>
    <xf numFmtId="4" fontId="34" fillId="4" borderId="31" xfId="20" applyNumberFormat="1" applyFont="1" applyFill="1" applyBorder="1"/>
    <xf numFmtId="4" fontId="34" fillId="0" borderId="94" xfId="20" applyNumberFormat="1" applyFont="1" applyBorder="1" applyAlignment="1">
      <alignment horizontal="center" vertical="center" wrapText="1"/>
    </xf>
    <xf numFmtId="0" fontId="10" fillId="0" borderId="145" xfId="2" applyFont="1" applyBorder="1" applyAlignment="1">
      <alignment horizontal="center"/>
    </xf>
    <xf numFmtId="49" fontId="10" fillId="0" borderId="81" xfId="20" applyNumberFormat="1" applyFont="1" applyBorder="1" applyAlignment="1">
      <alignment horizontal="center"/>
    </xf>
    <xf numFmtId="0" fontId="10" fillId="0" borderId="62" xfId="20" applyFont="1" applyBorder="1"/>
    <xf numFmtId="4" fontId="10" fillId="11" borderId="26" xfId="20" applyNumberFormat="1" applyFont="1" applyFill="1" applyBorder="1"/>
    <xf numFmtId="4" fontId="10" fillId="4" borderId="26" xfId="20" applyNumberFormat="1" applyFont="1" applyFill="1" applyBorder="1"/>
    <xf numFmtId="4" fontId="10" fillId="0" borderId="96" xfId="20" applyNumberFormat="1" applyFont="1" applyBorder="1" applyAlignment="1">
      <alignment horizontal="center" vertical="center" wrapText="1"/>
    </xf>
    <xf numFmtId="49" fontId="10" fillId="0" borderId="19" xfId="20" applyNumberFormat="1" applyFont="1" applyBorder="1" applyAlignment="1">
      <alignment horizontal="center"/>
    </xf>
    <xf numFmtId="0" fontId="10" fillId="0" borderId="95" xfId="20" applyFont="1" applyBorder="1" applyAlignment="1">
      <alignment horizontal="center"/>
    </xf>
    <xf numFmtId="4" fontId="10" fillId="11" borderId="14" xfId="20" applyNumberFormat="1" applyFont="1" applyFill="1" applyBorder="1" applyAlignment="1">
      <alignment vertical="center"/>
    </xf>
    <xf numFmtId="0" fontId="10" fillId="0" borderId="91" xfId="20" applyFont="1" applyBorder="1" applyAlignment="1">
      <alignment horizontal="center"/>
    </xf>
    <xf numFmtId="49" fontId="6" fillId="0" borderId="0" xfId="2" applyNumberFormat="1" applyFont="1" applyAlignment="1">
      <alignment horizontal="center" vertical="center"/>
    </xf>
    <xf numFmtId="1" fontId="12" fillId="0" borderId="0" xfId="20" applyNumberFormat="1" applyFont="1" applyAlignment="1">
      <alignment horizontal="center" vertical="center" wrapText="1"/>
    </xf>
    <xf numFmtId="0" fontId="6" fillId="0" borderId="0" xfId="20" applyFont="1" applyAlignment="1">
      <alignment vertical="center" wrapText="1"/>
    </xf>
    <xf numFmtId="4" fontId="12" fillId="0" borderId="0" xfId="20" applyNumberFormat="1" applyFont="1" applyAlignment="1">
      <alignment vertical="center" wrapText="1"/>
    </xf>
    <xf numFmtId="4" fontId="38" fillId="0" borderId="39" xfId="20" applyNumberFormat="1" applyFont="1" applyBorder="1" applyAlignment="1">
      <alignment vertical="center" wrapText="1"/>
    </xf>
    <xf numFmtId="0" fontId="34" fillId="0" borderId="51" xfId="2" applyFont="1" applyBorder="1" applyAlignment="1">
      <alignment horizontal="center" vertical="center" wrapText="1"/>
    </xf>
    <xf numFmtId="0" fontId="34" fillId="0" borderId="30" xfId="20" applyFont="1" applyBorder="1" applyAlignment="1">
      <alignment vertical="center" wrapText="1"/>
    </xf>
    <xf numFmtId="4" fontId="34" fillId="4" borderId="44" xfId="20" applyNumberFormat="1" applyFont="1" applyFill="1" applyBorder="1" applyAlignment="1">
      <alignment vertical="center" wrapText="1"/>
    </xf>
    <xf numFmtId="4" fontId="10" fillId="4" borderId="42" xfId="20" applyNumberFormat="1" applyFont="1" applyFill="1" applyBorder="1" applyAlignment="1">
      <alignment vertical="center" wrapText="1"/>
    </xf>
    <xf numFmtId="0" fontId="10" fillId="0" borderId="57" xfId="2" applyFont="1" applyBorder="1" applyAlignment="1">
      <alignment horizontal="center" vertical="center"/>
    </xf>
    <xf numFmtId="0" fontId="8" fillId="0" borderId="1" xfId="5" applyFont="1" applyBorder="1"/>
    <xf numFmtId="0" fontId="8" fillId="0" borderId="39" xfId="5" applyFont="1" applyBorder="1"/>
    <xf numFmtId="0" fontId="8" fillId="0" borderId="5" xfId="5" applyFont="1" applyBorder="1"/>
    <xf numFmtId="49" fontId="10" fillId="0" borderId="133" xfId="12" applyNumberFormat="1" applyFont="1" applyBorder="1" applyAlignment="1">
      <alignment horizontal="center"/>
    </xf>
    <xf numFmtId="0" fontId="10" fillId="0" borderId="146" xfId="12" applyFont="1" applyBorder="1"/>
    <xf numFmtId="4" fontId="10" fillId="4" borderId="14" xfId="13" applyNumberFormat="1" applyFont="1" applyFill="1" applyBorder="1"/>
    <xf numFmtId="4" fontId="34" fillId="3" borderId="4" xfId="2" applyNumberFormat="1" applyFont="1" applyFill="1" applyBorder="1" applyAlignment="1">
      <alignment vertical="center" wrapText="1"/>
    </xf>
    <xf numFmtId="0" fontId="34" fillId="0" borderId="16" xfId="2" applyFont="1" applyBorder="1" applyAlignment="1">
      <alignment horizontal="center" vertical="center" wrapText="1"/>
    </xf>
    <xf numFmtId="49" fontId="34" fillId="0" borderId="39" xfId="2" applyNumberFormat="1" applyFont="1" applyBorder="1" applyAlignment="1">
      <alignment horizontal="center" vertical="center" wrapText="1"/>
    </xf>
    <xf numFmtId="0" fontId="34" fillId="0" borderId="2" xfId="2" applyFont="1" applyBorder="1" applyAlignment="1">
      <alignment vertical="center" wrapText="1"/>
    </xf>
    <xf numFmtId="4" fontId="34" fillId="11" borderId="4" xfId="2" applyNumberFormat="1" applyFont="1" applyFill="1" applyBorder="1" applyAlignment="1">
      <alignment vertical="center" wrapText="1"/>
    </xf>
    <xf numFmtId="4" fontId="34" fillId="4" borderId="4" xfId="2" applyNumberFormat="1" applyFont="1" applyFill="1" applyBorder="1" applyAlignment="1">
      <alignment vertical="center" wrapText="1"/>
    </xf>
    <xf numFmtId="4" fontId="10" fillId="0" borderId="66" xfId="20" applyNumberFormat="1" applyFont="1" applyBorder="1" applyAlignment="1">
      <alignment horizontal="center" vertical="center" wrapText="1"/>
    </xf>
    <xf numFmtId="4" fontId="10" fillId="0" borderId="0" xfId="20" applyNumberFormat="1" applyFont="1" applyAlignment="1">
      <alignment horizontal="right" vertical="center" wrapText="1"/>
    </xf>
    <xf numFmtId="4" fontId="34" fillId="11" borderId="10" xfId="2" applyNumberFormat="1" applyFont="1" applyFill="1" applyBorder="1"/>
    <xf numFmtId="4" fontId="10" fillId="11" borderId="22" xfId="20" applyNumberFormat="1" applyFont="1" applyFill="1" applyBorder="1"/>
    <xf numFmtId="4" fontId="34" fillId="11" borderId="22" xfId="2" applyNumberFormat="1" applyFont="1" applyFill="1" applyBorder="1"/>
    <xf numFmtId="0" fontId="10" fillId="0" borderId="57" xfId="2" applyFont="1" applyBorder="1" applyAlignment="1">
      <alignment horizontal="center"/>
    </xf>
    <xf numFmtId="4" fontId="34" fillId="3" borderId="35" xfId="2" applyNumberFormat="1" applyFont="1" applyFill="1" applyBorder="1" applyAlignment="1">
      <alignment vertical="center" wrapText="1"/>
    </xf>
    <xf numFmtId="0" fontId="34" fillId="0" borderId="124" xfId="2" applyFont="1" applyBorder="1" applyAlignment="1">
      <alignment horizontal="center" vertical="center" wrapText="1"/>
    </xf>
    <xf numFmtId="0" fontId="34" fillId="0" borderId="115" xfId="2" applyFont="1" applyBorder="1" applyAlignment="1">
      <alignment horizontal="center" vertical="center" wrapText="1"/>
    </xf>
    <xf numFmtId="0" fontId="34" fillId="0" borderId="76" xfId="2" applyFont="1" applyBorder="1" applyAlignment="1">
      <alignment horizontal="left" vertical="center" wrapText="1"/>
    </xf>
    <xf numFmtId="4" fontId="34" fillId="11" borderId="35" xfId="2" applyNumberFormat="1" applyFont="1" applyFill="1" applyBorder="1" applyAlignment="1">
      <alignment vertical="center" wrapText="1"/>
    </xf>
    <xf numFmtId="4" fontId="34" fillId="4" borderId="35" xfId="2" applyNumberFormat="1" applyFont="1" applyFill="1" applyBorder="1" applyAlignment="1">
      <alignment vertical="center" wrapText="1"/>
    </xf>
    <xf numFmtId="4" fontId="34" fillId="0" borderId="36" xfId="2" applyNumberFormat="1" applyFont="1" applyBorder="1" applyAlignment="1">
      <alignment horizontal="center" vertical="center" wrapText="1"/>
    </xf>
    <xf numFmtId="0" fontId="10" fillId="0" borderId="140" xfId="2" applyFont="1" applyBorder="1" applyAlignment="1">
      <alignment horizontal="center" vertical="center" wrapText="1"/>
    </xf>
    <xf numFmtId="0" fontId="10" fillId="0" borderId="139" xfId="2" applyFont="1" applyBorder="1" applyAlignment="1">
      <alignment horizontal="center" vertical="center" wrapText="1"/>
    </xf>
    <xf numFmtId="0" fontId="10" fillId="0" borderId="0" xfId="31" applyFont="1"/>
    <xf numFmtId="0" fontId="10" fillId="0" borderId="0" xfId="31" applyFont="1" applyAlignment="1">
      <alignment horizontal="center"/>
    </xf>
    <xf numFmtId="0" fontId="10" fillId="0" borderId="0" xfId="31" applyFont="1" applyAlignment="1">
      <alignment vertical="center" wrapText="1"/>
    </xf>
    <xf numFmtId="0" fontId="8" fillId="0" borderId="0" xfId="31" applyFont="1" applyAlignment="1">
      <alignment horizontal="center" vertical="center" wrapText="1"/>
    </xf>
    <xf numFmtId="0" fontId="10" fillId="0" borderId="0" xfId="31" applyFont="1" applyAlignment="1">
      <alignment horizontal="center" vertical="center" wrapText="1"/>
    </xf>
    <xf numFmtId="0" fontId="1" fillId="0" borderId="0" xfId="31" applyAlignment="1">
      <alignment vertical="center" wrapText="1"/>
    </xf>
    <xf numFmtId="4" fontId="28" fillId="0" borderId="0" xfId="31" applyNumberFormat="1" applyFont="1" applyAlignment="1">
      <alignment vertical="center" wrapText="1"/>
    </xf>
    <xf numFmtId="0" fontId="24" fillId="0" borderId="0" xfId="31" applyFont="1" applyAlignment="1">
      <alignment vertical="center" wrapText="1"/>
    </xf>
    <xf numFmtId="0" fontId="33" fillId="0" borderId="0" xfId="31" applyFont="1" applyAlignment="1">
      <alignment vertical="center" wrapText="1"/>
    </xf>
    <xf numFmtId="4" fontId="8" fillId="0" borderId="0" xfId="31" applyNumberFormat="1" applyFont="1" applyAlignment="1">
      <alignment vertical="center"/>
    </xf>
    <xf numFmtId="4" fontId="28" fillId="0" borderId="0" xfId="2" applyNumberFormat="1" applyFont="1" applyAlignment="1">
      <alignment wrapText="1"/>
    </xf>
    <xf numFmtId="4" fontId="28" fillId="0" borderId="0" xfId="31" applyNumberFormat="1" applyFont="1" applyAlignment="1">
      <alignment wrapText="1"/>
    </xf>
    <xf numFmtId="4" fontId="63" fillId="0" borderId="0" xfId="31" applyNumberFormat="1" applyFont="1" applyAlignment="1">
      <alignment wrapText="1"/>
    </xf>
    <xf numFmtId="4" fontId="28" fillId="0" borderId="0" xfId="31" applyNumberFormat="1" applyFont="1" applyAlignment="1">
      <alignment horizontal="center"/>
    </xf>
    <xf numFmtId="4" fontId="10" fillId="0" borderId="0" xfId="31" applyNumberFormat="1" applyFont="1"/>
    <xf numFmtId="0" fontId="10" fillId="0" borderId="0" xfId="31" applyFont="1" applyAlignment="1">
      <alignment vertical="center"/>
    </xf>
    <xf numFmtId="0" fontId="34" fillId="0" borderId="51" xfId="2" applyFont="1" applyBorder="1" applyAlignment="1">
      <alignment horizontal="center"/>
    </xf>
    <xf numFmtId="4" fontId="34" fillId="0" borderId="30" xfId="2" applyNumberFormat="1" applyFont="1" applyBorder="1"/>
    <xf numFmtId="0" fontId="61" fillId="0" borderId="0" xfId="28" applyFont="1"/>
    <xf numFmtId="4" fontId="10" fillId="3" borderId="21" xfId="31" applyNumberFormat="1" applyFont="1" applyFill="1" applyBorder="1" applyAlignment="1">
      <alignment vertical="center" wrapText="1"/>
    </xf>
    <xf numFmtId="0" fontId="10" fillId="0" borderId="4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4" fontId="10" fillId="0" borderId="20" xfId="2" applyNumberFormat="1" applyFont="1" applyBorder="1"/>
    <xf numFmtId="4" fontId="10" fillId="11" borderId="21" xfId="31" applyNumberFormat="1" applyFont="1" applyFill="1" applyBorder="1" applyAlignment="1">
      <alignment vertical="center" wrapText="1"/>
    </xf>
    <xf numFmtId="4" fontId="10" fillId="4" borderId="21" xfId="31" applyNumberFormat="1" applyFont="1" applyFill="1" applyBorder="1" applyAlignment="1">
      <alignment vertical="center" wrapText="1"/>
    </xf>
    <xf numFmtId="4" fontId="10" fillId="0" borderId="22" xfId="31" applyNumberFormat="1" applyFont="1" applyBorder="1" applyAlignment="1">
      <alignment horizontal="center" vertical="center" wrapText="1"/>
    </xf>
    <xf numFmtId="4" fontId="61" fillId="0" borderId="0" xfId="28" applyNumberFormat="1" applyFont="1"/>
    <xf numFmtId="4" fontId="8" fillId="0" borderId="0" xfId="19" applyNumberFormat="1" applyFont="1" applyAlignment="1">
      <alignment vertical="center"/>
    </xf>
    <xf numFmtId="4" fontId="10" fillId="0" borderId="121" xfId="2" applyNumberFormat="1" applyFont="1" applyBorder="1"/>
    <xf numFmtId="4" fontId="10" fillId="4" borderId="49" xfId="31" applyNumberFormat="1" applyFont="1" applyFill="1" applyBorder="1" applyAlignment="1">
      <alignment vertical="center" wrapText="1"/>
    </xf>
    <xf numFmtId="4" fontId="10" fillId="0" borderId="0" xfId="21" applyNumberFormat="1" applyFont="1"/>
    <xf numFmtId="0" fontId="8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0" fontId="10" fillId="0" borderId="0" xfId="21" applyFont="1"/>
    <xf numFmtId="0" fontId="32" fillId="0" borderId="144" xfId="2" applyFont="1" applyBorder="1" applyAlignment="1">
      <alignment horizontal="center" vertical="center" wrapText="1"/>
    </xf>
    <xf numFmtId="0" fontId="34" fillId="0" borderId="20" xfId="2" applyFont="1" applyBorder="1"/>
    <xf numFmtId="4" fontId="34" fillId="11" borderId="6" xfId="2" applyNumberFormat="1" applyFont="1" applyFill="1" applyBorder="1"/>
    <xf numFmtId="4" fontId="34" fillId="0" borderId="22" xfId="2" applyNumberFormat="1" applyFont="1" applyBorder="1" applyAlignment="1">
      <alignment horizontal="center"/>
    </xf>
    <xf numFmtId="4" fontId="63" fillId="0" borderId="0" xfId="2" applyNumberFormat="1" applyFont="1" applyAlignment="1">
      <alignment horizontal="right"/>
    </xf>
    <xf numFmtId="4" fontId="28" fillId="0" borderId="0" xfId="20" applyNumberFormat="1" applyFont="1" applyAlignment="1">
      <alignment horizontal="center"/>
    </xf>
    <xf numFmtId="4" fontId="10" fillId="3" borderId="9" xfId="2" applyNumberFormat="1" applyFont="1" applyFill="1" applyBorder="1" applyAlignment="1">
      <alignment horizontal="right" vertical="center"/>
    </xf>
    <xf numFmtId="0" fontId="10" fillId="0" borderId="17" xfId="2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4" fontId="10" fillId="11" borderId="9" xfId="2" applyNumberFormat="1" applyFont="1" applyFill="1" applyBorder="1" applyAlignment="1">
      <alignment horizontal="right" vertical="center"/>
    </xf>
    <xf numFmtId="4" fontId="10" fillId="4" borderId="40" xfId="2" applyNumberFormat="1" applyFont="1" applyFill="1" applyBorder="1" applyAlignment="1">
      <alignment horizontal="right" vertical="center"/>
    </xf>
    <xf numFmtId="4" fontId="10" fillId="3" borderId="21" xfId="2" applyNumberFormat="1" applyFont="1" applyFill="1" applyBorder="1" applyAlignment="1">
      <alignment horizontal="right" vertical="center"/>
    </xf>
    <xf numFmtId="4" fontId="10" fillId="11" borderId="21" xfId="2" applyNumberFormat="1" applyFont="1" applyFill="1" applyBorder="1" applyAlignment="1">
      <alignment horizontal="right" vertical="center"/>
    </xf>
    <xf numFmtId="4" fontId="10" fillId="4" borderId="42" xfId="2" applyNumberFormat="1" applyFont="1" applyFill="1" applyBorder="1" applyAlignment="1">
      <alignment horizontal="right" vertical="center"/>
    </xf>
    <xf numFmtId="4" fontId="10" fillId="4" borderId="44" xfId="2" applyNumberFormat="1" applyFont="1" applyFill="1" applyBorder="1" applyAlignment="1">
      <alignment horizontal="right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0" fontId="10" fillId="0" borderId="25" xfId="2" applyFont="1" applyBorder="1" applyAlignment="1">
      <alignment vertical="center" wrapText="1"/>
    </xf>
    <xf numFmtId="4" fontId="10" fillId="4" borderId="43" xfId="2" applyNumberFormat="1" applyFont="1" applyFill="1" applyBorder="1" applyAlignment="1">
      <alignment horizontal="right" vertical="center" wrapText="1"/>
    </xf>
    <xf numFmtId="4" fontId="10" fillId="4" borderId="42" xfId="2" applyNumberFormat="1" applyFont="1" applyFill="1" applyBorder="1" applyAlignment="1">
      <alignment horizontal="right" vertical="center" wrapText="1"/>
    </xf>
    <xf numFmtId="0" fontId="10" fillId="0" borderId="95" xfId="20" applyFont="1" applyBorder="1" applyAlignment="1">
      <alignment vertical="center"/>
    </xf>
    <xf numFmtId="0" fontId="64" fillId="0" borderId="21" xfId="20" applyFont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4" fontId="10" fillId="4" borderId="41" xfId="2" applyNumberFormat="1" applyFont="1" applyFill="1" applyBorder="1" applyAlignment="1">
      <alignment horizontal="right" vertical="center" wrapText="1"/>
    </xf>
    <xf numFmtId="0" fontId="64" fillId="0" borderId="14" xfId="20" applyFont="1" applyBorder="1" applyAlignment="1">
      <alignment vertical="center" wrapText="1"/>
    </xf>
    <xf numFmtId="0" fontId="65" fillId="0" borderId="0" xfId="20" applyFont="1"/>
    <xf numFmtId="49" fontId="20" fillId="0" borderId="0" xfId="2" applyNumberFormat="1" applyFont="1" applyAlignment="1">
      <alignment horizontal="center" vertical="center"/>
    </xf>
    <xf numFmtId="0" fontId="10" fillId="0" borderId="58" xfId="20" applyFont="1" applyBorder="1" applyAlignment="1">
      <alignment horizontal="center" vertical="center"/>
    </xf>
    <xf numFmtId="0" fontId="10" fillId="0" borderId="57" xfId="20" applyFont="1" applyBorder="1" applyAlignment="1">
      <alignment horizontal="center" vertical="center"/>
    </xf>
    <xf numFmtId="0" fontId="10" fillId="0" borderId="0" xfId="18" applyFont="1" applyAlignment="1">
      <alignment vertical="center" wrapText="1"/>
    </xf>
    <xf numFmtId="1" fontId="10" fillId="0" borderId="19" xfId="20" applyNumberFormat="1" applyFont="1" applyBorder="1" applyAlignment="1">
      <alignment horizontal="center" vertical="center" wrapText="1"/>
    </xf>
    <xf numFmtId="4" fontId="28" fillId="3" borderId="21" xfId="20" applyNumberFormat="1" applyFont="1" applyFill="1" applyBorder="1" applyAlignment="1">
      <alignment vertical="center" wrapText="1"/>
    </xf>
    <xf numFmtId="4" fontId="28" fillId="3" borderId="31" xfId="20" applyNumberFormat="1" applyFont="1" applyFill="1" applyBorder="1" applyAlignment="1">
      <alignment vertical="center" wrapText="1"/>
    </xf>
    <xf numFmtId="1" fontId="10" fillId="0" borderId="29" xfId="20" applyNumberFormat="1" applyFont="1" applyBorder="1" applyAlignment="1">
      <alignment horizontal="center" vertical="center" wrapText="1"/>
    </xf>
    <xf numFmtId="0" fontId="10" fillId="0" borderId="32" xfId="20" applyFont="1" applyBorder="1" applyAlignment="1">
      <alignment vertical="center" wrapText="1"/>
    </xf>
    <xf numFmtId="0" fontId="66" fillId="0" borderId="0" xfId="32" applyFont="1"/>
    <xf numFmtId="4" fontId="66" fillId="0" borderId="0" xfId="32" applyNumberFormat="1" applyFont="1"/>
    <xf numFmtId="4" fontId="40" fillId="0" borderId="4" xfId="20" applyNumberFormat="1" applyFont="1" applyBorder="1" applyAlignment="1">
      <alignment horizontal="center" vertical="center" wrapText="1"/>
    </xf>
    <xf numFmtId="4" fontId="32" fillId="0" borderId="5" xfId="20" applyNumberFormat="1" applyFont="1" applyBorder="1" applyAlignment="1">
      <alignment horizontal="center" vertical="center" wrapText="1"/>
    </xf>
    <xf numFmtId="0" fontId="10" fillId="0" borderId="29" xfId="32" applyFont="1" applyBorder="1" applyAlignment="1">
      <alignment horizontal="center" vertical="center"/>
    </xf>
    <xf numFmtId="0" fontId="10" fillId="0" borderId="19" xfId="32" applyFont="1" applyBorder="1" applyAlignment="1">
      <alignment horizontal="center" vertical="center"/>
    </xf>
    <xf numFmtId="0" fontId="44" fillId="0" borderId="19" xfId="32" applyFont="1" applyBorder="1" applyAlignment="1">
      <alignment horizontal="center" vertical="center"/>
    </xf>
    <xf numFmtId="0" fontId="44" fillId="0" borderId="29" xfId="32" applyFont="1" applyBorder="1" applyAlignment="1">
      <alignment horizontal="center" vertical="center"/>
    </xf>
    <xf numFmtId="4" fontId="10" fillId="0" borderId="22" xfId="20" applyNumberFormat="1" applyFont="1" applyBorder="1" applyAlignment="1">
      <alignment vertical="center" wrapText="1"/>
    </xf>
    <xf numFmtId="0" fontId="10" fillId="0" borderId="19" xfId="2" applyFont="1" applyBorder="1" applyAlignment="1">
      <alignment horizontal="left" vertical="center" wrapText="1"/>
    </xf>
    <xf numFmtId="4" fontId="10" fillId="0" borderId="32" xfId="20" applyNumberFormat="1" applyFont="1" applyBorder="1" applyAlignment="1">
      <alignment vertical="center" wrapText="1"/>
    </xf>
    <xf numFmtId="4" fontId="24" fillId="3" borderId="21" xfId="20" applyNumberFormat="1" applyFont="1" applyFill="1" applyBorder="1" applyAlignment="1">
      <alignment vertical="center" wrapText="1"/>
    </xf>
    <xf numFmtId="4" fontId="24" fillId="11" borderId="21" xfId="20" applyNumberFormat="1" applyFont="1" applyFill="1" applyBorder="1" applyAlignment="1">
      <alignment vertical="center" wrapText="1"/>
    </xf>
    <xf numFmtId="4" fontId="12" fillId="4" borderId="21" xfId="18" applyNumberFormat="1" applyFont="1" applyFill="1" applyBorder="1" applyAlignment="1">
      <alignment vertical="center" wrapText="1"/>
    </xf>
    <xf numFmtId="4" fontId="10" fillId="0" borderId="27" xfId="20" applyNumberFormat="1" applyFont="1" applyBorder="1" applyAlignment="1">
      <alignment vertical="center" wrapText="1"/>
    </xf>
    <xf numFmtId="4" fontId="24" fillId="3" borderId="26" xfId="20" applyNumberFormat="1" applyFont="1" applyFill="1" applyBorder="1" applyAlignment="1">
      <alignment vertical="center" wrapText="1"/>
    </xf>
    <xf numFmtId="4" fontId="24" fillId="11" borderId="26" xfId="20" applyNumberFormat="1" applyFont="1" applyFill="1" applyBorder="1" applyAlignment="1">
      <alignment vertical="center" wrapText="1"/>
    </xf>
    <xf numFmtId="4" fontId="28" fillId="3" borderId="26" xfId="20" applyNumberFormat="1" applyFont="1" applyFill="1" applyBorder="1" applyAlignment="1">
      <alignment vertical="center" wrapText="1"/>
    </xf>
    <xf numFmtId="4" fontId="24" fillId="3" borderId="31" xfId="20" applyNumberFormat="1" applyFont="1" applyFill="1" applyBorder="1" applyAlignment="1">
      <alignment vertical="center" wrapText="1"/>
    </xf>
    <xf numFmtId="4" fontId="24" fillId="11" borderId="31" xfId="20" applyNumberFormat="1" applyFont="1" applyFill="1" applyBorder="1" applyAlignment="1">
      <alignment vertical="center" wrapText="1"/>
    </xf>
    <xf numFmtId="0" fontId="10" fillId="0" borderId="37" xfId="2" applyFont="1" applyBorder="1" applyAlignment="1">
      <alignment horizontal="center" vertical="center" wrapText="1"/>
    </xf>
    <xf numFmtId="0" fontId="24" fillId="4" borderId="21" xfId="20" applyFont="1" applyFill="1" applyBorder="1"/>
    <xf numFmtId="0" fontId="24" fillId="4" borderId="31" xfId="20" applyFont="1" applyFill="1" applyBorder="1"/>
    <xf numFmtId="4" fontId="28" fillId="3" borderId="31" xfId="20" applyNumberFormat="1" applyFont="1" applyFill="1" applyBorder="1" applyAlignment="1">
      <alignment vertical="center"/>
    </xf>
    <xf numFmtId="4" fontId="28" fillId="11" borderId="31" xfId="20" applyNumberFormat="1" applyFont="1" applyFill="1" applyBorder="1" applyAlignment="1">
      <alignment vertical="center"/>
    </xf>
    <xf numFmtId="4" fontId="24" fillId="3" borderId="21" xfId="20" applyNumberFormat="1" applyFont="1" applyFill="1" applyBorder="1" applyAlignment="1">
      <alignment vertical="center"/>
    </xf>
    <xf numFmtId="4" fontId="24" fillId="11" borderId="21" xfId="20" applyNumberFormat="1" applyFont="1" applyFill="1" applyBorder="1" applyAlignment="1">
      <alignment vertical="center"/>
    </xf>
    <xf numFmtId="4" fontId="28" fillId="11" borderId="21" xfId="20" applyNumberFormat="1" applyFont="1" applyFill="1" applyBorder="1" applyAlignment="1">
      <alignment vertical="center"/>
    </xf>
    <xf numFmtId="4" fontId="24" fillId="3" borderId="49" xfId="20" applyNumberFormat="1" applyFont="1" applyFill="1" applyBorder="1" applyAlignment="1">
      <alignment vertical="center"/>
    </xf>
    <xf numFmtId="49" fontId="12" fillId="0" borderId="0" xfId="12" applyNumberFormat="1" applyFont="1" applyAlignment="1">
      <alignment horizontal="center" vertical="center"/>
    </xf>
    <xf numFmtId="4" fontId="12" fillId="0" borderId="0" xfId="18" applyNumberFormat="1" applyFont="1" applyAlignment="1">
      <alignment vertical="center" wrapText="1"/>
    </xf>
    <xf numFmtId="4" fontId="10" fillId="0" borderId="0" xfId="18" applyNumberFormat="1" applyFont="1" applyAlignment="1">
      <alignment vertical="center" wrapText="1"/>
    </xf>
    <xf numFmtId="4" fontId="32" fillId="10" borderId="4" xfId="2" applyNumberFormat="1" applyFont="1" applyFill="1" applyBorder="1" applyAlignment="1">
      <alignment vertical="center" wrapText="1"/>
    </xf>
    <xf numFmtId="4" fontId="34" fillId="0" borderId="94" xfId="20" applyNumberFormat="1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49" fontId="10" fillId="0" borderId="24" xfId="2" applyNumberFormat="1" applyFont="1" applyBorder="1" applyAlignment="1">
      <alignment horizontal="center"/>
    </xf>
    <xf numFmtId="0" fontId="10" fillId="0" borderId="96" xfId="2" applyFont="1" applyBorder="1"/>
    <xf numFmtId="0" fontId="10" fillId="0" borderId="0" xfId="20" applyFont="1" applyAlignment="1">
      <alignment vertical="top"/>
    </xf>
    <xf numFmtId="0" fontId="10" fillId="0" borderId="51" xfId="2" applyFont="1" applyBorder="1" applyAlignment="1">
      <alignment horizontal="center"/>
    </xf>
    <xf numFmtId="0" fontId="10" fillId="0" borderId="30" xfId="2" applyFont="1" applyBorder="1"/>
    <xf numFmtId="4" fontId="10" fillId="11" borderId="31" xfId="20" applyNumberFormat="1" applyFont="1" applyFill="1" applyBorder="1"/>
    <xf numFmtId="4" fontId="10" fillId="4" borderId="31" xfId="20" applyNumberFormat="1" applyFont="1" applyFill="1" applyBorder="1"/>
    <xf numFmtId="4" fontId="10" fillId="0" borderId="97" xfId="2" applyNumberFormat="1" applyFont="1" applyBorder="1" applyAlignment="1">
      <alignment horizontal="center" vertical="center" wrapText="1"/>
    </xf>
    <xf numFmtId="4" fontId="34" fillId="3" borderId="31" xfId="20" applyNumberFormat="1" applyFont="1" applyFill="1" applyBorder="1"/>
    <xf numFmtId="49" fontId="34" fillId="0" borderId="29" xfId="2" applyNumberFormat="1" applyFont="1" applyBorder="1" applyAlignment="1">
      <alignment horizontal="center"/>
    </xf>
    <xf numFmtId="0" fontId="34" fillId="0" borderId="29" xfId="2" applyFont="1" applyBorder="1"/>
    <xf numFmtId="4" fontId="44" fillId="3" borderId="31" xfId="20" applyNumberFormat="1" applyFont="1" applyFill="1" applyBorder="1"/>
    <xf numFmtId="0" fontId="44" fillId="0" borderId="29" xfId="2" applyFont="1" applyBorder="1" applyAlignment="1">
      <alignment horizontal="center"/>
    </xf>
    <xf numFmtId="0" fontId="44" fillId="0" borderId="19" xfId="19" applyFont="1" applyBorder="1" applyAlignment="1">
      <alignment vertical="center" wrapText="1"/>
    </xf>
    <xf numFmtId="4" fontId="44" fillId="11" borderId="31" xfId="20" applyNumberFormat="1" applyFont="1" applyFill="1" applyBorder="1"/>
    <xf numFmtId="4" fontId="44" fillId="4" borderId="31" xfId="20" applyNumberFormat="1" applyFont="1" applyFill="1" applyBorder="1"/>
    <xf numFmtId="0" fontId="10" fillId="0" borderId="19" xfId="2" applyFont="1" applyBorder="1"/>
    <xf numFmtId="0" fontId="10" fillId="0" borderId="123" xfId="20" applyFont="1" applyBorder="1" applyAlignment="1">
      <alignment horizontal="center"/>
    </xf>
    <xf numFmtId="0" fontId="10" fillId="0" borderId="123" xfId="20" applyFont="1" applyBorder="1"/>
    <xf numFmtId="0" fontId="10" fillId="0" borderId="0" xfId="20" applyFont="1" applyAlignment="1">
      <alignment horizontal="left" wrapText="1"/>
    </xf>
    <xf numFmtId="0" fontId="38" fillId="0" borderId="93" xfId="2" applyFont="1" applyBorder="1" applyAlignment="1">
      <alignment horizontal="center" vertical="center" wrapText="1"/>
    </xf>
    <xf numFmtId="0" fontId="34" fillId="0" borderId="17" xfId="20" applyFont="1" applyBorder="1" applyAlignment="1">
      <alignment horizontal="center" vertical="center"/>
    </xf>
    <xf numFmtId="4" fontId="34" fillId="0" borderId="94" xfId="2" applyNumberFormat="1" applyFont="1" applyBorder="1" applyAlignment="1">
      <alignment horizontal="center" vertical="center"/>
    </xf>
    <xf numFmtId="0" fontId="10" fillId="0" borderId="18" xfId="20" applyFont="1" applyBorder="1" applyAlignment="1">
      <alignment horizontal="center"/>
    </xf>
    <xf numFmtId="164" fontId="10" fillId="0" borderId="0" xfId="2" applyNumberFormat="1" applyFont="1" applyAlignment="1">
      <alignment horizontal="right"/>
    </xf>
    <xf numFmtId="4" fontId="46" fillId="0" borderId="4" xfId="2" applyNumberFormat="1" applyFont="1" applyBorder="1" applyAlignment="1">
      <alignment horizontal="center" vertical="center" wrapText="1"/>
    </xf>
    <xf numFmtId="49" fontId="67" fillId="0" borderId="29" xfId="2" applyNumberFormat="1" applyFont="1" applyBorder="1" applyAlignment="1">
      <alignment horizontal="center" vertical="center"/>
    </xf>
    <xf numFmtId="4" fontId="10" fillId="11" borderId="35" xfId="2" applyNumberFormat="1" applyFont="1" applyFill="1" applyBorder="1" applyAlignment="1">
      <alignment vertical="center"/>
    </xf>
    <xf numFmtId="4" fontId="10" fillId="4" borderId="35" xfId="2" applyNumberFormat="1" applyFont="1" applyFill="1" applyBorder="1" applyAlignment="1">
      <alignment vertical="center"/>
    </xf>
    <xf numFmtId="4" fontId="10" fillId="0" borderId="96" xfId="2" applyNumberFormat="1" applyFont="1" applyBorder="1" applyAlignment="1">
      <alignment horizontal="center" vertical="center"/>
    </xf>
    <xf numFmtId="0" fontId="8" fillId="0" borderId="69" xfId="12" applyFont="1" applyBorder="1" applyAlignment="1">
      <alignment horizontal="center" vertical="center"/>
    </xf>
    <xf numFmtId="49" fontId="8" fillId="0" borderId="77" xfId="12" applyNumberFormat="1" applyFont="1" applyBorder="1" applyAlignment="1">
      <alignment horizontal="center" vertical="center"/>
    </xf>
    <xf numFmtId="4" fontId="8" fillId="11" borderId="21" xfId="13" applyNumberFormat="1" applyFont="1" applyFill="1" applyBorder="1" applyAlignment="1">
      <alignment vertical="center"/>
    </xf>
    <xf numFmtId="4" fontId="8" fillId="4" borderId="21" xfId="13" applyNumberFormat="1" applyFont="1" applyFill="1" applyBorder="1" applyAlignment="1">
      <alignment vertical="center"/>
    </xf>
    <xf numFmtId="0" fontId="34" fillId="0" borderId="28" xfId="20" applyFont="1" applyBorder="1" applyAlignment="1">
      <alignment horizontal="center" vertical="center"/>
    </xf>
    <xf numFmtId="4" fontId="10" fillId="0" borderId="10" xfId="20" applyNumberFormat="1" applyFont="1" applyBorder="1" applyAlignment="1">
      <alignment horizontal="center" vertical="center" wrapText="1"/>
    </xf>
    <xf numFmtId="0" fontId="8" fillId="0" borderId="52" xfId="12" applyFont="1" applyBorder="1" applyAlignment="1">
      <alignment horizontal="center"/>
    </xf>
    <xf numFmtId="49" fontId="8" fillId="0" borderId="29" xfId="12" applyNumberFormat="1" applyFont="1" applyBorder="1" applyAlignment="1">
      <alignment horizontal="center"/>
    </xf>
    <xf numFmtId="4" fontId="8" fillId="11" borderId="31" xfId="2" applyNumberFormat="1" applyFont="1" applyFill="1" applyBorder="1"/>
    <xf numFmtId="4" fontId="8" fillId="0" borderId="32" xfId="2" applyNumberFormat="1" applyFont="1" applyBorder="1" applyAlignment="1">
      <alignment horizontal="center"/>
    </xf>
    <xf numFmtId="4" fontId="10" fillId="11" borderId="31" xfId="2" applyNumberFormat="1" applyFont="1" applyFill="1" applyBorder="1" applyAlignment="1">
      <alignment vertical="center"/>
    </xf>
    <xf numFmtId="4" fontId="10" fillId="4" borderId="22" xfId="20" applyNumberFormat="1" applyFont="1" applyFill="1" applyBorder="1" applyAlignment="1">
      <alignment vertical="center"/>
    </xf>
    <xf numFmtId="49" fontId="10" fillId="0" borderId="22" xfId="20" applyNumberFormat="1" applyFont="1" applyBorder="1" applyAlignment="1">
      <alignment vertical="center" wrapText="1"/>
    </xf>
    <xf numFmtId="49" fontId="34" fillId="0" borderId="8" xfId="2" applyNumberFormat="1" applyFont="1" applyBorder="1" applyAlignment="1">
      <alignment horizontal="center" wrapText="1"/>
    </xf>
    <xf numFmtId="4" fontId="34" fillId="0" borderId="10" xfId="2" applyNumberFormat="1" applyFont="1" applyBorder="1" applyAlignment="1">
      <alignment horizontal="center"/>
    </xf>
    <xf numFmtId="4" fontId="10" fillId="3" borderId="54" xfId="2" applyNumberFormat="1" applyFont="1" applyFill="1" applyBorder="1" applyAlignment="1">
      <alignment vertical="center"/>
    </xf>
    <xf numFmtId="49" fontId="44" fillId="0" borderId="19" xfId="2" applyNumberFormat="1" applyFont="1" applyBorder="1" applyAlignment="1">
      <alignment horizontal="center" vertical="center" wrapText="1"/>
    </xf>
    <xf numFmtId="4" fontId="10" fillId="3" borderId="107" xfId="2" applyNumberFormat="1" applyFont="1" applyFill="1" applyBorder="1" applyAlignment="1">
      <alignment vertical="center"/>
    </xf>
    <xf numFmtId="4" fontId="10" fillId="11" borderId="49" xfId="2" applyNumberFormat="1" applyFont="1" applyFill="1" applyBorder="1" applyAlignment="1">
      <alignment vertical="center"/>
    </xf>
    <xf numFmtId="4" fontId="10" fillId="4" borderId="49" xfId="2" applyNumberFormat="1" applyFont="1" applyFill="1" applyBorder="1" applyAlignment="1">
      <alignment vertical="center"/>
    </xf>
    <xf numFmtId="0" fontId="8" fillId="0" borderId="0" xfId="4" applyFont="1" applyAlignment="1">
      <alignment horizontal="right"/>
    </xf>
    <xf numFmtId="4" fontId="38" fillId="0" borderId="4" xfId="4" applyNumberFormat="1" applyFont="1" applyBorder="1" applyAlignment="1">
      <alignment horizontal="right" vertical="center"/>
    </xf>
    <xf numFmtId="0" fontId="38" fillId="0" borderId="2" xfId="4" applyFont="1" applyBorder="1" applyAlignment="1">
      <alignment horizontal="center" vertical="center"/>
    </xf>
    <xf numFmtId="49" fontId="10" fillId="0" borderId="124" xfId="4" applyNumberFormat="1" applyFont="1" applyBorder="1" applyAlignment="1">
      <alignment horizontal="center" vertical="center"/>
    </xf>
    <xf numFmtId="4" fontId="10" fillId="4" borderId="31" xfId="4" applyNumberFormat="1" applyFont="1" applyFill="1" applyBorder="1" applyAlignment="1">
      <alignment vertical="center"/>
    </xf>
    <xf numFmtId="49" fontId="10" fillId="0" borderId="147" xfId="4" applyNumberFormat="1" applyFont="1" applyBorder="1" applyAlignment="1">
      <alignment horizontal="center" vertical="center"/>
    </xf>
    <xf numFmtId="4" fontId="10" fillId="4" borderId="21" xfId="4" applyNumberFormat="1" applyFont="1" applyFill="1" applyBorder="1" applyAlignment="1">
      <alignment vertical="center"/>
    </xf>
    <xf numFmtId="49" fontId="10" fillId="0" borderId="113" xfId="4" applyNumberFormat="1" applyFont="1" applyBorder="1" applyAlignment="1">
      <alignment horizontal="center" vertical="center"/>
    </xf>
    <xf numFmtId="4" fontId="10" fillId="3" borderId="49" xfId="4" applyNumberFormat="1" applyFont="1" applyFill="1" applyBorder="1" applyAlignment="1">
      <alignment vertical="center" wrapText="1"/>
    </xf>
    <xf numFmtId="49" fontId="10" fillId="0" borderId="127" xfId="4" applyNumberFormat="1" applyFont="1" applyBorder="1" applyAlignment="1">
      <alignment horizontal="center" vertical="center"/>
    </xf>
    <xf numFmtId="4" fontId="10" fillId="4" borderId="49" xfId="4" applyNumberFormat="1" applyFont="1" applyFill="1" applyBorder="1" applyAlignment="1">
      <alignment vertical="center"/>
    </xf>
    <xf numFmtId="4" fontId="10" fillId="0" borderId="148" xfId="2" applyNumberFormat="1" applyFont="1" applyBorder="1" applyAlignment="1">
      <alignment horizontal="center" vertical="center"/>
    </xf>
    <xf numFmtId="49" fontId="10" fillId="0" borderId="117" xfId="12" applyNumberFormat="1" applyFont="1" applyBorder="1" applyAlignment="1">
      <alignment horizontal="center"/>
    </xf>
    <xf numFmtId="0" fontId="10" fillId="0" borderId="143" xfId="12" applyFont="1" applyBorder="1"/>
    <xf numFmtId="4" fontId="10" fillId="3" borderId="4" xfId="20" applyNumberFormat="1" applyFont="1" applyFill="1" applyBorder="1" applyAlignment="1">
      <alignment vertical="center" wrapText="1"/>
    </xf>
    <xf numFmtId="0" fontId="10" fillId="0" borderId="144" xfId="2" applyFont="1" applyBorder="1" applyAlignment="1">
      <alignment horizontal="center" vertical="center" wrapText="1"/>
    </xf>
    <xf numFmtId="49" fontId="10" fillId="0" borderId="93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4" borderId="1" xfId="20" applyNumberFormat="1" applyFont="1" applyFill="1" applyBorder="1" applyAlignment="1">
      <alignment vertical="center" wrapText="1"/>
    </xf>
    <xf numFmtId="0" fontId="10" fillId="0" borderId="4" xfId="20" applyFont="1" applyBorder="1" applyAlignment="1">
      <alignment vertical="center" wrapText="1"/>
    </xf>
    <xf numFmtId="0" fontId="25" fillId="0" borderId="0" xfId="20" applyFont="1" applyAlignment="1">
      <alignment vertical="center"/>
    </xf>
    <xf numFmtId="4" fontId="10" fillId="3" borderId="9" xfId="2" applyNumberFormat="1" applyFont="1" applyFill="1" applyBorder="1" applyAlignment="1">
      <alignment vertical="center" wrapText="1"/>
    </xf>
    <xf numFmtId="49" fontId="10" fillId="0" borderId="8" xfId="2" applyNumberFormat="1" applyFont="1" applyBorder="1" applyAlignment="1">
      <alignment horizontal="center" vertical="center" wrapText="1"/>
    </xf>
    <xf numFmtId="4" fontId="10" fillId="11" borderId="9" xfId="2" applyNumberFormat="1" applyFont="1" applyFill="1" applyBorder="1" applyAlignment="1">
      <alignment vertical="center" wrapText="1"/>
    </xf>
    <xf numFmtId="4" fontId="10" fillId="4" borderId="9" xfId="2" applyNumberFormat="1" applyFont="1" applyFill="1" applyBorder="1" applyAlignment="1">
      <alignment vertical="center" wrapText="1"/>
    </xf>
    <xf numFmtId="0" fontId="10" fillId="0" borderId="8" xfId="2" applyFont="1" applyBorder="1" applyAlignment="1">
      <alignment horizontal="left" vertical="center" wrapText="1"/>
    </xf>
    <xf numFmtId="49" fontId="10" fillId="0" borderId="71" xfId="12" applyNumberFormat="1" applyFont="1" applyBorder="1" applyAlignment="1">
      <alignment horizontal="center"/>
    </xf>
    <xf numFmtId="0" fontId="10" fillId="0" borderId="72" xfId="12" applyFont="1" applyBorder="1"/>
    <xf numFmtId="4" fontId="8" fillId="3" borderId="6" xfId="20" applyNumberFormat="1" applyFont="1" applyFill="1" applyBorder="1" applyAlignment="1">
      <alignment vertical="center"/>
    </xf>
    <xf numFmtId="49" fontId="10" fillId="0" borderId="0" xfId="23" applyNumberFormat="1" applyFont="1" applyAlignment="1">
      <alignment horizontal="center" vertical="center"/>
    </xf>
    <xf numFmtId="0" fontId="10" fillId="0" borderId="101" xfId="20" applyFont="1" applyBorder="1" applyAlignment="1">
      <alignment horizontal="center" vertical="center" wrapText="1"/>
    </xf>
    <xf numFmtId="4" fontId="27" fillId="11" borderId="9" xfId="20" applyNumberFormat="1" applyFont="1" applyFill="1" applyBorder="1" applyAlignment="1">
      <alignment vertical="center"/>
    </xf>
    <xf numFmtId="0" fontId="27" fillId="0" borderId="23" xfId="2" applyFont="1" applyBorder="1" applyAlignment="1">
      <alignment horizontal="center" vertical="center"/>
    </xf>
    <xf numFmtId="49" fontId="27" fillId="0" borderId="24" xfId="2" applyNumberFormat="1" applyFont="1" applyBorder="1" applyAlignment="1">
      <alignment horizontal="center" vertical="center"/>
    </xf>
    <xf numFmtId="49" fontId="10" fillId="10" borderId="19" xfId="21" applyNumberFormat="1" applyFont="1" applyFill="1" applyBorder="1" applyAlignment="1">
      <alignment horizontal="center" vertical="center"/>
    </xf>
    <xf numFmtId="0" fontId="34" fillId="0" borderId="30" xfId="2" applyFont="1" applyBorder="1" applyAlignment="1">
      <alignment vertical="center"/>
    </xf>
    <xf numFmtId="0" fontId="10" fillId="10" borderId="30" xfId="21" applyFont="1" applyFill="1" applyBorder="1" applyAlignment="1">
      <alignment vertical="center" wrapText="1"/>
    </xf>
    <xf numFmtId="0" fontId="10" fillId="0" borderId="25" xfId="2" applyFont="1" applyBorder="1" applyAlignment="1">
      <alignment vertical="center"/>
    </xf>
    <xf numFmtId="4" fontId="27" fillId="3" borderId="107" xfId="20" applyNumberFormat="1" applyFont="1" applyFill="1" applyBorder="1" applyAlignment="1">
      <alignment vertical="center"/>
    </xf>
    <xf numFmtId="0" fontId="27" fillId="0" borderId="95" xfId="2" applyFont="1" applyBorder="1" applyAlignment="1">
      <alignment vertical="center" wrapText="1"/>
    </xf>
    <xf numFmtId="4" fontId="44" fillId="3" borderId="54" xfId="20" applyNumberFormat="1" applyFont="1" applyFill="1" applyBorder="1" applyAlignment="1">
      <alignment vertical="center"/>
    </xf>
    <xf numFmtId="4" fontId="34" fillId="4" borderId="22" xfId="20" applyNumberFormat="1" applyFont="1" applyFill="1" applyBorder="1" applyAlignment="1">
      <alignment vertical="center"/>
    </xf>
    <xf numFmtId="4" fontId="34" fillId="4" borderId="32" xfId="20" applyNumberFormat="1" applyFont="1" applyFill="1" applyBorder="1" applyAlignment="1">
      <alignment vertical="center"/>
    </xf>
    <xf numFmtId="4" fontId="28" fillId="4" borderId="22" xfId="20" applyNumberFormat="1" applyFont="1" applyFill="1" applyBorder="1" applyAlignment="1">
      <alignment vertical="center"/>
    </xf>
    <xf numFmtId="4" fontId="10" fillId="4" borderId="27" xfId="20" applyNumberFormat="1" applyFont="1" applyFill="1" applyBorder="1" applyAlignment="1">
      <alignment vertical="center"/>
    </xf>
    <xf numFmtId="4" fontId="27" fillId="4" borderId="22" xfId="20" applyNumberFormat="1" applyFont="1" applyFill="1" applyBorder="1" applyAlignment="1">
      <alignment vertical="center"/>
    </xf>
    <xf numFmtId="4" fontId="27" fillId="11" borderId="26" xfId="20" applyNumberFormat="1" applyFont="1" applyFill="1" applyBorder="1" applyAlignment="1">
      <alignment vertical="center"/>
    </xf>
    <xf numFmtId="0" fontId="44" fillId="0" borderId="18" xfId="2" applyFont="1" applyBorder="1" applyAlignment="1">
      <alignment horizontal="center" vertical="center"/>
    </xf>
    <xf numFmtId="4" fontId="44" fillId="11" borderId="21" xfId="20" applyNumberFormat="1" applyFont="1" applyFill="1" applyBorder="1" applyAlignment="1">
      <alignment vertical="center"/>
    </xf>
    <xf numFmtId="4" fontId="27" fillId="11" borderId="21" xfId="20" applyNumberFormat="1" applyFont="1" applyFill="1" applyBorder="1" applyAlignment="1">
      <alignment vertical="center"/>
    </xf>
    <xf numFmtId="4" fontId="10" fillId="3" borderId="11" xfId="20" applyNumberFormat="1" applyFont="1" applyFill="1" applyBorder="1" applyAlignment="1">
      <alignment vertical="center"/>
    </xf>
    <xf numFmtId="0" fontId="10" fillId="0" borderId="38" xfId="2" applyFont="1" applyBorder="1" applyAlignment="1">
      <alignment horizontal="center" vertical="center"/>
    </xf>
    <xf numFmtId="4" fontId="10" fillId="11" borderId="11" xfId="20" applyNumberFormat="1" applyFont="1" applyFill="1" applyBorder="1" applyAlignment="1">
      <alignment vertical="center"/>
    </xf>
    <xf numFmtId="0" fontId="10" fillId="0" borderId="99" xfId="20" applyFont="1" applyBorder="1" applyAlignment="1">
      <alignment vertical="center"/>
    </xf>
    <xf numFmtId="0" fontId="10" fillId="0" borderId="52" xfId="2" applyFont="1" applyBorder="1" applyAlignment="1">
      <alignment horizontal="center" vertical="center"/>
    </xf>
    <xf numFmtId="0" fontId="10" fillId="0" borderId="107" xfId="2" applyFont="1" applyBorder="1" applyAlignment="1">
      <alignment horizontal="center" vertical="center"/>
    </xf>
    <xf numFmtId="49" fontId="8" fillId="0" borderId="0" xfId="21" applyNumberFormat="1" applyFont="1" applyAlignment="1">
      <alignment horizontal="center" vertical="center"/>
    </xf>
    <xf numFmtId="49" fontId="10" fillId="0" borderId="44" xfId="23" applyNumberFormat="1" applyFont="1" applyBorder="1" applyAlignment="1">
      <alignment horizontal="center" vertical="center"/>
    </xf>
    <xf numFmtId="4" fontId="24" fillId="4" borderId="21" xfId="20" applyNumberFormat="1" applyFont="1" applyFill="1" applyBorder="1" applyAlignment="1">
      <alignment vertical="center" wrapText="1"/>
    </xf>
    <xf numFmtId="49" fontId="10" fillId="0" borderId="48" xfId="2" applyNumberFormat="1" applyFont="1" applyBorder="1" applyAlignment="1">
      <alignment horizontal="center" vertical="center"/>
    </xf>
    <xf numFmtId="49" fontId="10" fillId="0" borderId="51" xfId="2" applyNumberFormat="1" applyFont="1" applyBorder="1" applyAlignment="1">
      <alignment horizontal="center" vertical="center"/>
    </xf>
    <xf numFmtId="49" fontId="10" fillId="0" borderId="53" xfId="2" applyNumberFormat="1" applyFont="1" applyBorder="1" applyAlignment="1">
      <alignment horizontal="center" vertical="center"/>
    </xf>
    <xf numFmtId="49" fontId="10" fillId="0" borderId="58" xfId="2" applyNumberFormat="1" applyFont="1" applyBorder="1" applyAlignment="1">
      <alignment horizontal="center" vertical="center"/>
    </xf>
    <xf numFmtId="0" fontId="10" fillId="0" borderId="30" xfId="9" applyFont="1" applyBorder="1" applyAlignment="1">
      <alignment vertical="center" wrapText="1"/>
    </xf>
    <xf numFmtId="0" fontId="10" fillId="0" borderId="20" xfId="9" applyFont="1" applyBorder="1" applyAlignment="1">
      <alignment vertical="center" wrapText="1"/>
    </xf>
    <xf numFmtId="4" fontId="28" fillId="11" borderId="54" xfId="20" applyNumberFormat="1" applyFont="1" applyFill="1" applyBorder="1" applyAlignment="1">
      <alignment vertical="center" wrapText="1"/>
    </xf>
    <xf numFmtId="4" fontId="28" fillId="11" borderId="52" xfId="20" applyNumberFormat="1" applyFont="1" applyFill="1" applyBorder="1" applyAlignment="1">
      <alignment vertical="center" wrapText="1"/>
    </xf>
    <xf numFmtId="4" fontId="28" fillId="11" borderId="54" xfId="9" applyNumberFormat="1" applyFont="1" applyFill="1" applyBorder="1" applyAlignment="1">
      <alignment horizontal="right" vertical="center" wrapText="1"/>
    </xf>
    <xf numFmtId="4" fontId="24" fillId="11" borderId="54" xfId="9" applyNumberFormat="1" applyFont="1" applyFill="1" applyBorder="1" applyAlignment="1">
      <alignment horizontal="right" vertical="center" wrapText="1"/>
    </xf>
    <xf numFmtId="4" fontId="24" fillId="11" borderId="54" xfId="20" applyNumberFormat="1" applyFont="1" applyFill="1" applyBorder="1" applyAlignment="1">
      <alignment vertical="center" wrapText="1"/>
    </xf>
    <xf numFmtId="4" fontId="34" fillId="3" borderId="6" xfId="12" applyNumberFormat="1" applyFont="1" applyFill="1" applyBorder="1" applyAlignment="1">
      <alignment vertical="center"/>
    </xf>
    <xf numFmtId="4" fontId="10" fillId="3" borderId="54" xfId="12" applyNumberFormat="1" applyFont="1" applyFill="1" applyBorder="1" applyAlignment="1">
      <alignment vertical="center"/>
    </xf>
    <xf numFmtId="4" fontId="34" fillId="3" borderId="54" xfId="12" applyNumberFormat="1" applyFont="1" applyFill="1" applyBorder="1" applyAlignment="1">
      <alignment vertical="center"/>
    </xf>
    <xf numFmtId="4" fontId="10" fillId="3" borderId="52" xfId="12" applyNumberFormat="1" applyFont="1" applyFill="1" applyBorder="1" applyAlignment="1">
      <alignment vertical="center"/>
    </xf>
    <xf numFmtId="4" fontId="34" fillId="3" borderId="52" xfId="20" applyNumberFormat="1" applyFont="1" applyFill="1" applyBorder="1" applyAlignment="1">
      <alignment vertical="center" wrapText="1"/>
    </xf>
    <xf numFmtId="0" fontId="34" fillId="0" borderId="65" xfId="2" applyFont="1" applyBorder="1" applyAlignment="1">
      <alignment horizontal="left" vertical="center"/>
    </xf>
    <xf numFmtId="0" fontId="10" fillId="0" borderId="75" xfId="12" applyFont="1" applyBorder="1" applyAlignment="1">
      <alignment horizontal="center" vertical="center" wrapText="1"/>
    </xf>
    <xf numFmtId="49" fontId="10" fillId="0" borderId="125" xfId="12" applyNumberFormat="1" applyFont="1" applyBorder="1" applyAlignment="1">
      <alignment horizontal="center" vertical="center" wrapText="1"/>
    </xf>
    <xf numFmtId="0" fontId="52" fillId="0" borderId="57" xfId="22" applyFont="1" applyBorder="1" applyAlignment="1">
      <alignment horizontal="left" vertical="center" wrapText="1"/>
    </xf>
    <xf numFmtId="0" fontId="52" fillId="0" borderId="0" xfId="22" applyFont="1" applyAlignment="1">
      <alignment horizontal="left" vertical="center" wrapText="1"/>
    </xf>
    <xf numFmtId="4" fontId="44" fillId="0" borderId="0" xfId="29" applyNumberFormat="1" applyFont="1"/>
    <xf numFmtId="49" fontId="10" fillId="0" borderId="0" xfId="20" applyNumberFormat="1" applyFont="1"/>
    <xf numFmtId="49" fontId="10" fillId="0" borderId="57" xfId="20" applyNumberFormat="1" applyFont="1" applyBorder="1" applyAlignment="1">
      <alignment horizontal="center" vertical="center"/>
    </xf>
    <xf numFmtId="0" fontId="34" fillId="0" borderId="97" xfId="12" applyFont="1" applyBorder="1" applyAlignment="1">
      <alignment vertical="center"/>
    </xf>
    <xf numFmtId="49" fontId="44" fillId="0" borderId="19" xfId="28" applyNumberFormat="1" applyFont="1" applyBorder="1" applyAlignment="1">
      <alignment horizontal="center" vertical="center"/>
    </xf>
    <xf numFmtId="49" fontId="44" fillId="0" borderId="24" xfId="28" applyNumberFormat="1" applyFont="1" applyBorder="1" applyAlignment="1">
      <alignment horizontal="center" vertical="center"/>
    </xf>
    <xf numFmtId="4" fontId="34" fillId="3" borderId="31" xfId="12" applyNumberFormat="1" applyFont="1" applyFill="1" applyBorder="1"/>
    <xf numFmtId="4" fontId="44" fillId="3" borderId="35" xfId="28" applyNumberFormat="1" applyFont="1" applyFill="1" applyBorder="1"/>
    <xf numFmtId="4" fontId="44" fillId="3" borderId="21" xfId="28" applyNumberFormat="1" applyFont="1" applyFill="1" applyBorder="1" applyAlignment="1">
      <alignment vertical="center"/>
    </xf>
    <xf numFmtId="4" fontId="10" fillId="3" borderId="21" xfId="21" applyNumberFormat="1" applyFont="1" applyFill="1" applyBorder="1" applyAlignment="1">
      <alignment horizontal="right" vertical="center"/>
    </xf>
    <xf numFmtId="4" fontId="10" fillId="3" borderId="31" xfId="21" applyNumberFormat="1" applyFont="1" applyFill="1" applyBorder="1" applyAlignment="1">
      <alignment horizontal="right" vertical="center"/>
    </xf>
    <xf numFmtId="4" fontId="27" fillId="4" borderId="21" xfId="12" applyNumberFormat="1" applyFont="1" applyFill="1" applyBorder="1"/>
    <xf numFmtId="49" fontId="10" fillId="0" borderId="19" xfId="11" applyNumberFormat="1" applyFont="1" applyBorder="1" applyAlignment="1">
      <alignment horizontal="center" vertical="center"/>
    </xf>
    <xf numFmtId="49" fontId="10" fillId="0" borderId="29" xfId="23" applyNumberFormat="1" applyFont="1" applyBorder="1" applyAlignment="1">
      <alignment horizontal="center" vertical="center"/>
    </xf>
    <xf numFmtId="4" fontId="28" fillId="11" borderId="52" xfId="9" applyNumberFormat="1" applyFont="1" applyFill="1" applyBorder="1" applyAlignment="1">
      <alignment horizontal="right" vertical="center" wrapText="1"/>
    </xf>
    <xf numFmtId="0" fontId="34" fillId="0" borderId="46" xfId="13" applyFont="1" applyBorder="1" applyAlignment="1">
      <alignment horizontal="center" vertical="center"/>
    </xf>
    <xf numFmtId="4" fontId="44" fillId="3" borderId="21" xfId="13" applyNumberFormat="1" applyFont="1" applyFill="1" applyBorder="1" applyAlignment="1">
      <alignment vertical="center"/>
    </xf>
    <xf numFmtId="4" fontId="44" fillId="11" borderId="21" xfId="13" applyNumberFormat="1" applyFont="1" applyFill="1" applyBorder="1" applyAlignment="1">
      <alignment vertical="center"/>
    </xf>
    <xf numFmtId="0" fontId="10" fillId="0" borderId="20" xfId="12" applyFont="1" applyBorder="1" applyAlignment="1">
      <alignment horizontal="left" vertical="center" wrapText="1"/>
    </xf>
    <xf numFmtId="4" fontId="34" fillId="0" borderId="32" xfId="20" applyNumberFormat="1" applyFont="1" applyBorder="1" applyAlignment="1">
      <alignment horizontal="center" wrapText="1"/>
    </xf>
    <xf numFmtId="49" fontId="10" fillId="10" borderId="41" xfId="14" applyNumberFormat="1" applyFont="1" applyFill="1" applyBorder="1" applyAlignment="1">
      <alignment horizontal="center" vertical="center"/>
    </xf>
    <xf numFmtId="4" fontId="34" fillId="3" borderId="94" xfId="14" applyNumberFormat="1" applyFont="1" applyFill="1" applyBorder="1"/>
    <xf numFmtId="4" fontId="34" fillId="3" borderId="97" xfId="14" applyNumberFormat="1" applyFont="1" applyFill="1" applyBorder="1" applyAlignment="1">
      <alignment vertical="center"/>
    </xf>
    <xf numFmtId="0" fontId="68" fillId="0" borderId="0" xfId="28" applyFont="1" applyAlignment="1">
      <alignment vertical="center"/>
    </xf>
    <xf numFmtId="4" fontId="38" fillId="0" borderId="29" xfId="9" applyNumberFormat="1" applyFont="1" applyBorder="1" applyAlignment="1">
      <alignment vertical="center" wrapText="1"/>
    </xf>
    <xf numFmtId="4" fontId="28" fillId="3" borderId="21" xfId="20" applyNumberFormat="1" applyFont="1" applyFill="1" applyBorder="1" applyAlignment="1">
      <alignment vertical="center"/>
    </xf>
    <xf numFmtId="0" fontId="24" fillId="0" borderId="0" xfId="20" applyFont="1"/>
    <xf numFmtId="0" fontId="10" fillId="0" borderId="97" xfId="23" applyFont="1" applyBorder="1" applyAlignment="1">
      <alignment vertical="center" wrapText="1"/>
    </xf>
    <xf numFmtId="0" fontId="10" fillId="0" borderId="95" xfId="23" applyFont="1" applyBorder="1" applyAlignment="1">
      <alignment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24" fillId="4" borderId="22" xfId="20" applyFont="1" applyFill="1" applyBorder="1"/>
    <xf numFmtId="0" fontId="10" fillId="0" borderId="128" xfId="2" applyFont="1" applyBorder="1" applyAlignment="1">
      <alignment horizontal="center" vertical="center" wrapText="1"/>
    </xf>
    <xf numFmtId="0" fontId="10" fillId="0" borderId="19" xfId="19" applyFont="1" applyBorder="1" applyAlignment="1">
      <alignment vertical="center" wrapText="1"/>
    </xf>
    <xf numFmtId="4" fontId="8" fillId="4" borderId="22" xfId="13" applyNumberFormat="1" applyFont="1" applyFill="1" applyBorder="1" applyAlignment="1">
      <alignment vertical="center"/>
    </xf>
    <xf numFmtId="0" fontId="8" fillId="0" borderId="18" xfId="20" applyFont="1" applyBorder="1" applyAlignment="1">
      <alignment horizontal="center"/>
    </xf>
    <xf numFmtId="49" fontId="8" fillId="0" borderId="19" xfId="2" applyNumberFormat="1" applyFont="1" applyBorder="1" applyAlignment="1">
      <alignment horizontal="center"/>
    </xf>
    <xf numFmtId="2" fontId="69" fillId="0" borderId="8" xfId="33" applyNumberFormat="1" applyFont="1" applyBorder="1" applyAlignment="1">
      <alignment horizontal="left" vertical="center" wrapText="1"/>
    </xf>
    <xf numFmtId="164" fontId="8" fillId="11" borderId="21" xfId="2" applyNumberFormat="1" applyFont="1" applyFill="1" applyBorder="1" applyAlignment="1">
      <alignment horizontal="right" vertical="center" wrapText="1"/>
    </xf>
    <xf numFmtId="4" fontId="8" fillId="11" borderId="26" xfId="2" applyNumberFormat="1" applyFont="1" applyFill="1" applyBorder="1" applyAlignment="1">
      <alignment vertical="center"/>
    </xf>
    <xf numFmtId="4" fontId="27" fillId="11" borderId="19" xfId="10" applyNumberFormat="1" applyFont="1" applyFill="1" applyBorder="1" applyAlignment="1">
      <alignment vertical="center" wrapText="1"/>
    </xf>
    <xf numFmtId="0" fontId="10" fillId="0" borderId="95" xfId="19" applyFont="1" applyBorder="1" applyAlignment="1">
      <alignment vertical="center" wrapText="1"/>
    </xf>
    <xf numFmtId="4" fontId="8" fillId="3" borderId="31" xfId="2" applyNumberFormat="1" applyFont="1" applyFill="1" applyBorder="1"/>
    <xf numFmtId="4" fontId="10" fillId="3" borderId="21" xfId="19" applyNumberFormat="1" applyFont="1" applyFill="1" applyBorder="1" applyAlignment="1">
      <alignment vertical="center"/>
    </xf>
    <xf numFmtId="4" fontId="10" fillId="3" borderId="26" xfId="19" applyNumberFormat="1" applyFont="1" applyFill="1" applyBorder="1" applyAlignment="1">
      <alignment vertical="center"/>
    </xf>
    <xf numFmtId="4" fontId="10" fillId="3" borderId="31" xfId="34" applyNumberFormat="1" applyFont="1" applyFill="1" applyBorder="1" applyAlignment="1">
      <alignment horizontal="right" vertical="center"/>
    </xf>
    <xf numFmtId="0" fontId="8" fillId="0" borderId="30" xfId="26" applyFont="1" applyBorder="1" applyAlignment="1">
      <alignment vertical="center" wrapText="1"/>
    </xf>
    <xf numFmtId="0" fontId="10" fillId="0" borderId="20" xfId="19" applyFont="1" applyBorder="1" applyAlignment="1">
      <alignment vertical="center" wrapText="1"/>
    </xf>
    <xf numFmtId="0" fontId="10" fillId="0" borderId="25" xfId="19" applyFont="1" applyBorder="1" applyAlignment="1">
      <alignment vertical="center" wrapText="1"/>
    </xf>
    <xf numFmtId="4" fontId="10" fillId="11" borderId="21" xfId="19" applyNumberFormat="1" applyFont="1" applyFill="1" applyBorder="1" applyAlignment="1">
      <alignment vertical="center"/>
    </xf>
    <xf numFmtId="4" fontId="10" fillId="11" borderId="26" xfId="19" applyNumberFormat="1" applyFont="1" applyFill="1" applyBorder="1" applyAlignment="1">
      <alignment vertical="center"/>
    </xf>
    <xf numFmtId="4" fontId="8" fillId="4" borderId="31" xfId="2" applyNumberFormat="1" applyFont="1" applyFill="1" applyBorder="1"/>
    <xf numFmtId="0" fontId="38" fillId="0" borderId="14" xfId="20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/>
    </xf>
    <xf numFmtId="0" fontId="34" fillId="0" borderId="65" xfId="2" applyFont="1" applyBorder="1" applyAlignment="1">
      <alignment wrapText="1"/>
    </xf>
    <xf numFmtId="0" fontId="34" fillId="0" borderId="46" xfId="2" applyFont="1" applyBorder="1" applyAlignment="1">
      <alignment horizontal="center" wrapText="1"/>
    </xf>
    <xf numFmtId="4" fontId="34" fillId="3" borderId="45" xfId="2" applyNumberFormat="1" applyFont="1" applyFill="1" applyBorder="1"/>
    <xf numFmtId="4" fontId="10" fillId="3" borderId="21" xfId="26" applyNumberFormat="1" applyFont="1" applyFill="1" applyBorder="1" applyAlignment="1">
      <alignment horizontal="right" vertical="center"/>
    </xf>
    <xf numFmtId="4" fontId="10" fillId="3" borderId="49" xfId="26" applyNumberFormat="1" applyFont="1" applyFill="1" applyBorder="1" applyAlignment="1">
      <alignment horizontal="right" vertical="center"/>
    </xf>
    <xf numFmtId="0" fontId="10" fillId="0" borderId="20" xfId="26" applyFont="1" applyBorder="1" applyAlignment="1">
      <alignment vertical="center" wrapText="1"/>
    </xf>
    <xf numFmtId="4" fontId="10" fillId="3" borderId="26" xfId="26" applyNumberFormat="1" applyFont="1" applyFill="1" applyBorder="1" applyAlignment="1">
      <alignment horizontal="right" vertical="center"/>
    </xf>
    <xf numFmtId="0" fontId="10" fillId="0" borderId="29" xfId="26" applyFont="1" applyBorder="1" applyAlignment="1">
      <alignment vertical="center"/>
    </xf>
    <xf numFmtId="0" fontId="27" fillId="0" borderId="29" xfId="2" applyFont="1" applyBorder="1" applyAlignment="1">
      <alignment horizontal="center" vertical="center" wrapText="1"/>
    </xf>
    <xf numFmtId="0" fontId="27" fillId="0" borderId="29" xfId="26" applyFont="1" applyBorder="1" applyAlignment="1">
      <alignment horizontal="left" vertical="center"/>
    </xf>
    <xf numFmtId="4" fontId="27" fillId="11" borderId="31" xfId="4" applyNumberFormat="1" applyFont="1" applyFill="1" applyBorder="1" applyAlignment="1">
      <alignment horizontal="right" vertical="center"/>
    </xf>
    <xf numFmtId="0" fontId="27" fillId="0" borderId="32" xfId="20" applyFont="1" applyBorder="1" applyAlignment="1">
      <alignment horizontal="center" vertical="center"/>
    </xf>
    <xf numFmtId="4" fontId="27" fillId="3" borderId="31" xfId="34" applyNumberFormat="1" applyFont="1" applyFill="1" applyBorder="1" applyAlignment="1">
      <alignment horizontal="right" vertical="center"/>
    </xf>
    <xf numFmtId="4" fontId="10" fillId="3" borderId="21" xfId="34" applyNumberFormat="1" applyFont="1" applyFill="1" applyBorder="1" applyAlignment="1">
      <alignment horizontal="right" vertical="center"/>
    </xf>
    <xf numFmtId="0" fontId="27" fillId="0" borderId="28" xfId="4" applyFont="1" applyBorder="1" applyAlignment="1">
      <alignment horizontal="center" vertical="center"/>
    </xf>
    <xf numFmtId="0" fontId="10" fillId="0" borderId="114" xfId="4" applyFont="1" applyBorder="1" applyAlignment="1">
      <alignment horizontal="center" vertical="center"/>
    </xf>
    <xf numFmtId="0" fontId="10" fillId="0" borderId="112" xfId="4" applyFont="1" applyBorder="1" applyAlignment="1">
      <alignment horizontal="center" vertical="center"/>
    </xf>
    <xf numFmtId="0" fontId="10" fillId="0" borderId="87" xfId="4" applyFont="1" applyBorder="1" applyAlignment="1">
      <alignment horizontal="center" vertical="center"/>
    </xf>
    <xf numFmtId="0" fontId="10" fillId="0" borderId="13" xfId="26" applyFont="1" applyBorder="1" applyAlignment="1">
      <alignment vertical="center"/>
    </xf>
    <xf numFmtId="0" fontId="44" fillId="0" borderId="29" xfId="16" applyFont="1" applyBorder="1" applyAlignment="1">
      <alignment vertical="center"/>
    </xf>
    <xf numFmtId="0" fontId="44" fillId="0" borderId="30" xfId="16" applyFont="1" applyBorder="1" applyAlignment="1">
      <alignment vertical="center"/>
    </xf>
    <xf numFmtId="0" fontId="10" fillId="0" borderId="32" xfId="7" applyFont="1" applyBorder="1" applyAlignment="1">
      <alignment vertical="center" wrapText="1"/>
    </xf>
    <xf numFmtId="0" fontId="44" fillId="0" borderId="20" xfId="16" applyFont="1" applyBorder="1" applyAlignment="1">
      <alignment vertical="center" wrapText="1"/>
    </xf>
    <xf numFmtId="4" fontId="10" fillId="3" borderId="107" xfId="20" applyNumberFormat="1" applyFont="1" applyFill="1" applyBorder="1" applyAlignment="1">
      <alignment vertical="center" wrapText="1"/>
    </xf>
    <xf numFmtId="4" fontId="46" fillId="0" borderId="1" xfId="2" applyNumberFormat="1" applyFont="1" applyBorder="1" applyAlignment="1">
      <alignment vertical="center" wrapText="1"/>
    </xf>
    <xf numFmtId="4" fontId="34" fillId="3" borderId="52" xfId="2" applyNumberFormat="1" applyFont="1" applyFill="1" applyBorder="1" applyAlignment="1">
      <alignment vertical="center"/>
    </xf>
    <xf numFmtId="4" fontId="67" fillId="3" borderId="52" xfId="2" applyNumberFormat="1" applyFont="1" applyFill="1" applyBorder="1" applyAlignment="1">
      <alignment vertical="center"/>
    </xf>
    <xf numFmtId="4" fontId="10" fillId="3" borderId="56" xfId="2" applyNumberFormat="1" applyFont="1" applyFill="1" applyBorder="1" applyAlignment="1">
      <alignment vertical="center"/>
    </xf>
    <xf numFmtId="4" fontId="10" fillId="3" borderId="54" xfId="19" applyNumberFormat="1" applyFont="1" applyFill="1" applyBorder="1" applyAlignment="1">
      <alignment vertical="center"/>
    </xf>
    <xf numFmtId="4" fontId="10" fillId="3" borderId="52" xfId="19" applyNumberFormat="1" applyFont="1" applyFill="1" applyBorder="1" applyAlignment="1">
      <alignment vertical="center"/>
    </xf>
    <xf numFmtId="4" fontId="8" fillId="3" borderId="54" xfId="7" applyNumberFormat="1" applyFont="1" applyFill="1" applyBorder="1" applyAlignment="1">
      <alignment horizontal="right" vertical="center"/>
    </xf>
    <xf numFmtId="4" fontId="8" fillId="3" borderId="54" xfId="13" applyNumberFormat="1" applyFont="1" applyFill="1" applyBorder="1" applyAlignment="1">
      <alignment vertical="center"/>
    </xf>
    <xf numFmtId="0" fontId="38" fillId="0" borderId="144" xfId="2" applyFont="1" applyBorder="1" applyAlignment="1">
      <alignment horizontal="center" vertical="center" wrapText="1"/>
    </xf>
    <xf numFmtId="0" fontId="38" fillId="0" borderId="66" xfId="2" applyFont="1" applyBorder="1" applyAlignment="1">
      <alignment horizontal="center" vertical="center" wrapText="1"/>
    </xf>
    <xf numFmtId="0" fontId="34" fillId="0" borderId="97" xfId="2" applyFont="1" applyBorder="1" applyAlignment="1">
      <alignment vertical="center"/>
    </xf>
    <xf numFmtId="0" fontId="67" fillId="0" borderId="28" xfId="20" applyFont="1" applyBorder="1" applyAlignment="1">
      <alignment horizontal="center" vertical="center"/>
    </xf>
    <xf numFmtId="0" fontId="67" fillId="0" borderId="95" xfId="7" applyFont="1" applyBorder="1" applyAlignment="1">
      <alignment horizontal="left" vertical="center" wrapText="1"/>
    </xf>
    <xf numFmtId="0" fontId="10" fillId="0" borderId="28" xfId="20" applyFont="1" applyBorder="1" applyAlignment="1">
      <alignment horizontal="center" vertical="center"/>
    </xf>
    <xf numFmtId="0" fontId="10" fillId="0" borderId="97" xfId="2" applyFont="1" applyBorder="1" applyAlignment="1">
      <alignment vertical="center"/>
    </xf>
    <xf numFmtId="0" fontId="10" fillId="0" borderId="97" xfId="19" applyFont="1" applyBorder="1" applyAlignment="1">
      <alignment vertical="center" wrapText="1"/>
    </xf>
    <xf numFmtId="0" fontId="10" fillId="0" borderId="27" xfId="2" applyFont="1" applyBorder="1" applyAlignment="1">
      <alignment vertical="center"/>
    </xf>
    <xf numFmtId="0" fontId="8" fillId="0" borderId="70" xfId="12" applyFont="1" applyBorder="1" applyAlignment="1">
      <alignment vertical="center"/>
    </xf>
    <xf numFmtId="0" fontId="32" fillId="0" borderId="11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wrapText="1"/>
    </xf>
    <xf numFmtId="4" fontId="32" fillId="0" borderId="14" xfId="2" applyNumberFormat="1" applyFont="1" applyBorder="1" applyAlignment="1">
      <alignment horizontal="center" vertical="center" wrapText="1"/>
    </xf>
    <xf numFmtId="4" fontId="10" fillId="3" borderId="14" xfId="20" applyNumberFormat="1" applyFont="1" applyFill="1" applyBorder="1"/>
    <xf numFmtId="0" fontId="10" fillId="0" borderId="13" xfId="2" applyFont="1" applyBorder="1" applyAlignment="1">
      <alignment horizontal="center"/>
    </xf>
    <xf numFmtId="49" fontId="10" fillId="0" borderId="13" xfId="2" applyNumberFormat="1" applyFont="1" applyBorder="1" applyAlignment="1">
      <alignment horizontal="center"/>
    </xf>
    <xf numFmtId="0" fontId="10" fillId="0" borderId="13" xfId="2" applyFont="1" applyBorder="1"/>
    <xf numFmtId="4" fontId="10" fillId="11" borderId="14" xfId="20" applyNumberFormat="1" applyFont="1" applyFill="1" applyBorder="1"/>
    <xf numFmtId="4" fontId="10" fillId="4" borderId="14" xfId="20" applyNumberFormat="1" applyFont="1" applyFill="1" applyBorder="1"/>
    <xf numFmtId="4" fontId="10" fillId="3" borderId="54" xfId="23" applyNumberFormat="1" applyFont="1" applyFill="1" applyBorder="1" applyAlignment="1">
      <alignment vertical="center"/>
    </xf>
    <xf numFmtId="4" fontId="10" fillId="3" borderId="52" xfId="23" applyNumberFormat="1" applyFont="1" applyFill="1" applyBorder="1" applyAlignment="1">
      <alignment vertical="center"/>
    </xf>
    <xf numFmtId="49" fontId="10" fillId="0" borderId="0" xfId="19" applyNumberFormat="1" applyFont="1" applyAlignment="1">
      <alignment horizontal="center" vertical="center" wrapText="1"/>
    </xf>
    <xf numFmtId="4" fontId="16" fillId="0" borderId="0" xfId="7" applyNumberFormat="1" applyFont="1" applyAlignment="1">
      <alignment vertical="center"/>
    </xf>
    <xf numFmtId="0" fontId="8" fillId="0" borderId="1" xfId="5" applyFont="1" applyBorder="1" applyAlignment="1">
      <alignment vertical="center"/>
    </xf>
    <xf numFmtId="0" fontId="8" fillId="0" borderId="39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4" fontId="54" fillId="0" borderId="1" xfId="24" applyNumberFormat="1" applyFont="1" applyBorder="1" applyAlignment="1">
      <alignment vertical="center"/>
    </xf>
    <xf numFmtId="4" fontId="2" fillId="0" borderId="0" xfId="5" applyNumberFormat="1" applyAlignment="1">
      <alignment vertical="center"/>
    </xf>
    <xf numFmtId="4" fontId="52" fillId="3" borderId="17" xfId="25" applyNumberFormat="1" applyFont="1" applyFill="1" applyBorder="1" applyAlignment="1">
      <alignment vertical="center"/>
    </xf>
    <xf numFmtId="4" fontId="52" fillId="3" borderId="28" xfId="25" applyNumberFormat="1" applyFont="1" applyFill="1" applyBorder="1" applyAlignment="1">
      <alignment vertical="center"/>
    </xf>
    <xf numFmtId="4" fontId="52" fillId="3" borderId="18" xfId="25" applyNumberFormat="1" applyFont="1" applyFill="1" applyBorder="1" applyAlignment="1">
      <alignment vertical="center"/>
    </xf>
    <xf numFmtId="0" fontId="57" fillId="0" borderId="11" xfId="5" applyFont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91" xfId="5" applyFont="1" applyBorder="1" applyAlignment="1">
      <alignment horizontal="center" vertical="center"/>
    </xf>
    <xf numFmtId="0" fontId="70" fillId="0" borderId="0" xfId="24" applyFont="1" applyAlignment="1">
      <alignment vertical="center"/>
    </xf>
    <xf numFmtId="0" fontId="2" fillId="0" borderId="0" xfId="21" applyAlignment="1">
      <alignment vertical="center"/>
    </xf>
    <xf numFmtId="0" fontId="51" fillId="0" borderId="0" xfId="24" applyAlignment="1">
      <alignment vertical="center"/>
    </xf>
    <xf numFmtId="0" fontId="2" fillId="0" borderId="0" xfId="1" applyAlignment="1">
      <alignment vertical="center"/>
    </xf>
    <xf numFmtId="0" fontId="20" fillId="0" borderId="0" xfId="7" applyFont="1" applyAlignment="1">
      <alignment vertical="center"/>
    </xf>
    <xf numFmtId="0" fontId="8" fillId="0" borderId="0" xfId="1" applyFont="1" applyAlignment="1">
      <alignment horizontal="center" vertical="center"/>
    </xf>
    <xf numFmtId="0" fontId="54" fillId="0" borderId="1" xfId="24" applyFont="1" applyBorder="1" applyAlignment="1">
      <alignment horizontal="center" vertical="center"/>
    </xf>
    <xf numFmtId="0" fontId="5" fillId="0" borderId="2" xfId="21" applyFont="1" applyBorder="1" applyAlignment="1">
      <alignment horizontal="center" vertical="center"/>
    </xf>
    <xf numFmtId="0" fontId="5" fillId="0" borderId="66" xfId="21" applyFont="1" applyBorder="1" applyAlignment="1">
      <alignment horizontal="center" vertical="center"/>
    </xf>
    <xf numFmtId="0" fontId="54" fillId="0" borderId="39" xfId="24" applyFont="1" applyBorder="1" applyAlignment="1">
      <alignment horizontal="center" vertical="center"/>
    </xf>
    <xf numFmtId="0" fontId="69" fillId="0" borderId="28" xfId="24" applyFont="1" applyBorder="1" applyAlignment="1">
      <alignment horizontal="center" vertical="center"/>
    </xf>
    <xf numFmtId="0" fontId="71" fillId="0" borderId="30" xfId="21" applyFont="1" applyBorder="1" applyAlignment="1">
      <alignment horizontal="center" vertical="center"/>
    </xf>
    <xf numFmtId="0" fontId="71" fillId="0" borderId="29" xfId="21" applyFont="1" applyBorder="1" applyAlignment="1">
      <alignment horizontal="center" vertical="center"/>
    </xf>
    <xf numFmtId="0" fontId="71" fillId="0" borderId="97" xfId="21" applyFont="1" applyBorder="1" applyAlignment="1">
      <alignment horizontal="center" vertical="center"/>
    </xf>
    <xf numFmtId="0" fontId="69" fillId="0" borderId="44" xfId="24" applyFont="1" applyBorder="1" applyAlignment="1">
      <alignment vertical="center"/>
    </xf>
    <xf numFmtId="0" fontId="52" fillId="0" borderId="54" xfId="24" applyFont="1" applyBorder="1" applyAlignment="1">
      <alignment horizontal="center" vertical="center"/>
    </xf>
    <xf numFmtId="0" fontId="52" fillId="0" borderId="56" xfId="24" applyFont="1" applyBorder="1" applyAlignment="1">
      <alignment horizontal="center" vertical="center"/>
    </xf>
    <xf numFmtId="0" fontId="10" fillId="0" borderId="33" xfId="21" applyFont="1" applyBorder="1" applyAlignment="1">
      <alignment horizontal="center" vertical="center"/>
    </xf>
    <xf numFmtId="0" fontId="52" fillId="0" borderId="100" xfId="24" applyFont="1" applyBorder="1" applyAlignment="1">
      <alignment horizontal="center" vertical="center"/>
    </xf>
    <xf numFmtId="0" fontId="52" fillId="0" borderId="0" xfId="24" applyFont="1" applyAlignment="1">
      <alignment vertical="center"/>
    </xf>
    <xf numFmtId="0" fontId="69" fillId="0" borderId="16" xfId="24" applyFont="1" applyBorder="1" applyAlignment="1">
      <alignment horizontal="center" vertical="center"/>
    </xf>
    <xf numFmtId="0" fontId="71" fillId="0" borderId="2" xfId="21" applyFont="1" applyBorder="1" applyAlignment="1">
      <alignment horizontal="center" vertical="center"/>
    </xf>
    <xf numFmtId="0" fontId="71" fillId="0" borderId="3" xfId="21" applyFont="1" applyBorder="1" applyAlignment="1">
      <alignment horizontal="center" vertical="center"/>
    </xf>
    <xf numFmtId="0" fontId="71" fillId="0" borderId="66" xfId="21" applyFont="1" applyBorder="1" applyAlignment="1">
      <alignment horizontal="center" vertical="center"/>
    </xf>
    <xf numFmtId="0" fontId="27" fillId="0" borderId="39" xfId="21" applyFont="1" applyBorder="1" applyAlignment="1">
      <alignment vertical="center"/>
    </xf>
    <xf numFmtId="0" fontId="15" fillId="0" borderId="0" xfId="21" applyFont="1" applyAlignment="1">
      <alignment vertical="center"/>
    </xf>
    <xf numFmtId="0" fontId="8" fillId="0" borderId="2" xfId="21" applyFont="1" applyBorder="1" applyAlignment="1">
      <alignment horizontal="center" vertical="center"/>
    </xf>
    <xf numFmtId="0" fontId="54" fillId="0" borderId="3" xfId="24" applyFont="1" applyBorder="1" applyAlignment="1">
      <alignment horizontal="center" vertical="center"/>
    </xf>
    <xf numFmtId="0" fontId="54" fillId="0" borderId="66" xfId="24" applyFont="1" applyBorder="1" applyAlignment="1">
      <alignment horizontal="center" vertical="center"/>
    </xf>
    <xf numFmtId="0" fontId="54" fillId="0" borderId="39" xfId="24" applyFont="1" applyBorder="1" applyAlignment="1">
      <alignment vertical="center"/>
    </xf>
    <xf numFmtId="0" fontId="52" fillId="0" borderId="52" xfId="24" applyFont="1" applyBorder="1" applyAlignment="1">
      <alignment horizontal="center" vertical="center"/>
    </xf>
    <xf numFmtId="49" fontId="52" fillId="0" borderId="29" xfId="24" applyNumberFormat="1" applyFont="1" applyBorder="1" applyAlignment="1">
      <alignment horizontal="center" vertical="center"/>
    </xf>
    <xf numFmtId="0" fontId="52" fillId="0" borderId="29" xfId="24" applyFont="1" applyBorder="1" applyAlignment="1">
      <alignment horizontal="center" vertical="center"/>
    </xf>
    <xf numFmtId="0" fontId="52" fillId="0" borderId="97" xfId="24" applyFont="1" applyBorder="1" applyAlignment="1">
      <alignment horizontal="center" vertical="center"/>
    </xf>
    <xf numFmtId="0" fontId="52" fillId="0" borderId="44" xfId="24" applyFont="1" applyBorder="1" applyAlignment="1">
      <alignment vertical="center"/>
    </xf>
    <xf numFmtId="0" fontId="10" fillId="0" borderId="0" xfId="21" applyFont="1" applyAlignment="1">
      <alignment vertical="center"/>
    </xf>
    <xf numFmtId="0" fontId="52" fillId="0" borderId="18" xfId="24" applyFont="1" applyBorder="1" applyAlignment="1">
      <alignment horizontal="center" vertical="center"/>
    </xf>
    <xf numFmtId="0" fontId="52" fillId="0" borderId="48" xfId="24" applyFont="1" applyBorder="1" applyAlignment="1">
      <alignment horizontal="center" vertical="center"/>
    </xf>
    <xf numFmtId="0" fontId="52" fillId="0" borderId="20" xfId="24" applyFont="1" applyBorder="1" applyAlignment="1">
      <alignment horizontal="center" vertical="center"/>
    </xf>
    <xf numFmtId="0" fontId="52" fillId="0" borderId="95" xfId="24" applyFont="1" applyBorder="1" applyAlignment="1">
      <alignment horizontal="center" vertical="center"/>
    </xf>
    <xf numFmtId="0" fontId="52" fillId="0" borderId="19" xfId="24" applyFont="1" applyBorder="1" applyAlignment="1">
      <alignment horizontal="center" vertical="center"/>
    </xf>
    <xf numFmtId="0" fontId="52" fillId="0" borderId="42" xfId="24" applyFont="1" applyBorder="1" applyAlignment="1">
      <alignment vertical="center"/>
    </xf>
    <xf numFmtId="4" fontId="52" fillId="0" borderId="42" xfId="24" applyNumberFormat="1" applyFont="1" applyBorder="1" applyAlignment="1">
      <alignment vertical="center"/>
    </xf>
    <xf numFmtId="0" fontId="52" fillId="0" borderId="28" xfId="24" applyFont="1" applyBorder="1" applyAlignment="1">
      <alignment horizontal="center" vertical="center"/>
    </xf>
    <xf numFmtId="0" fontId="52" fillId="0" borderId="51" xfId="24" applyFont="1" applyBorder="1" applyAlignment="1">
      <alignment horizontal="center" vertical="center"/>
    </xf>
    <xf numFmtId="0" fontId="52" fillId="0" borderId="30" xfId="24" applyFont="1" applyBorder="1" applyAlignment="1">
      <alignment horizontal="center" vertical="center"/>
    </xf>
    <xf numFmtId="4" fontId="52" fillId="0" borderId="44" xfId="24" applyNumberFormat="1" applyFont="1" applyBorder="1" applyAlignment="1">
      <alignment vertical="center"/>
    </xf>
    <xf numFmtId="0" fontId="52" fillId="0" borderId="98" xfId="24" applyFont="1" applyBorder="1" applyAlignment="1">
      <alignment horizontal="center" vertical="center"/>
    </xf>
    <xf numFmtId="0" fontId="52" fillId="0" borderId="58" xfId="24" applyFont="1" applyBorder="1" applyAlignment="1">
      <alignment horizontal="center" vertical="center"/>
    </xf>
    <xf numFmtId="0" fontId="52" fillId="0" borderId="121" xfId="24" applyFont="1" applyBorder="1" applyAlignment="1">
      <alignment horizontal="center" vertical="center"/>
    </xf>
    <xf numFmtId="0" fontId="52" fillId="0" borderId="99" xfId="24" applyFont="1" applyBorder="1" applyAlignment="1">
      <alignment horizontal="center" vertical="center"/>
    </xf>
    <xf numFmtId="4" fontId="52" fillId="0" borderId="128" xfId="24" applyNumberFormat="1" applyFont="1" applyBorder="1" applyAlignment="1">
      <alignment vertical="center"/>
    </xf>
    <xf numFmtId="4" fontId="2" fillId="0" borderId="0" xfId="21" applyNumberFormat="1" applyAlignment="1">
      <alignment vertical="center"/>
    </xf>
    <xf numFmtId="0" fontId="55" fillId="0" borderId="16" xfId="5" applyFont="1" applyBorder="1" applyAlignment="1">
      <alignment horizontal="center" vertical="center"/>
    </xf>
    <xf numFmtId="0" fontId="55" fillId="0" borderId="66" xfId="5" applyFont="1" applyBorder="1" applyAlignment="1">
      <alignment horizontal="center" vertical="center"/>
    </xf>
    <xf numFmtId="166" fontId="56" fillId="0" borderId="4" xfId="5" applyNumberFormat="1" applyFont="1" applyBorder="1" applyAlignment="1">
      <alignment vertical="center"/>
    </xf>
    <xf numFmtId="0" fontId="57" fillId="0" borderId="29" xfId="5" applyFont="1" applyBorder="1" applyAlignment="1">
      <alignment horizontal="center" vertical="center"/>
    </xf>
    <xf numFmtId="4" fontId="10" fillId="3" borderId="17" xfId="26" applyNumberFormat="1" applyFont="1" applyFill="1" applyBorder="1" applyAlignment="1">
      <alignment horizontal="right" vertical="center"/>
    </xf>
    <xf numFmtId="4" fontId="10" fillId="3" borderId="18" xfId="26" applyNumberFormat="1" applyFont="1" applyFill="1" applyBorder="1" applyAlignment="1">
      <alignment horizontal="right" vertical="center"/>
    </xf>
    <xf numFmtId="4" fontId="10" fillId="3" borderId="28" xfId="26" applyNumberFormat="1" applyFont="1" applyFill="1" applyBorder="1" applyAlignment="1">
      <alignment horizontal="right" vertical="center"/>
    </xf>
    <xf numFmtId="4" fontId="10" fillId="3" borderId="38" xfId="26" applyNumberFormat="1" applyFont="1" applyFill="1" applyBorder="1" applyAlignment="1">
      <alignment horizontal="right" vertical="center"/>
    </xf>
    <xf numFmtId="4" fontId="34" fillId="3" borderId="6" xfId="2" applyNumberFormat="1" applyFont="1" applyFill="1" applyBorder="1" applyAlignment="1">
      <alignment vertical="center"/>
    </xf>
    <xf numFmtId="164" fontId="8" fillId="3" borderId="54" xfId="2" applyNumberFormat="1" applyFont="1" applyFill="1" applyBorder="1" applyAlignment="1">
      <alignment horizontal="right" vertical="center" wrapText="1"/>
    </xf>
    <xf numFmtId="4" fontId="24" fillId="3" borderId="49" xfId="20" applyNumberFormat="1" applyFont="1" applyFill="1" applyBorder="1" applyAlignment="1">
      <alignment vertical="center" wrapText="1"/>
    </xf>
    <xf numFmtId="4" fontId="10" fillId="3" borderId="14" xfId="12" applyNumberFormat="1" applyFont="1" applyFill="1" applyBorder="1" applyAlignment="1">
      <alignment vertical="center"/>
    </xf>
    <xf numFmtId="0" fontId="10" fillId="0" borderId="58" xfId="13" applyFont="1" applyBorder="1" applyAlignment="1">
      <alignment horizontal="center" vertical="center"/>
    </xf>
    <xf numFmtId="4" fontId="10" fillId="11" borderId="14" xfId="12" applyNumberFormat="1" applyFont="1" applyFill="1" applyBorder="1" applyAlignment="1">
      <alignment vertical="center"/>
    </xf>
    <xf numFmtId="4" fontId="10" fillId="4" borderId="14" xfId="12" applyNumberFormat="1" applyFont="1" applyFill="1" applyBorder="1" applyAlignment="1">
      <alignment vertical="center"/>
    </xf>
    <xf numFmtId="0" fontId="8" fillId="0" borderId="0" xfId="31" applyFont="1" applyAlignment="1">
      <alignment vertical="center" wrapText="1"/>
    </xf>
    <xf numFmtId="4" fontId="10" fillId="3" borderId="49" xfId="12" applyNumberFormat="1" applyFont="1" applyFill="1" applyBorder="1"/>
    <xf numFmtId="0" fontId="10" fillId="0" borderId="58" xfId="13" applyFont="1" applyBorder="1" applyAlignment="1">
      <alignment horizontal="center"/>
    </xf>
    <xf numFmtId="0" fontId="10" fillId="0" borderId="121" xfId="12" applyFont="1" applyBorder="1"/>
    <xf numFmtId="4" fontId="10" fillId="11" borderId="49" xfId="12" applyNumberFormat="1" applyFont="1" applyFill="1" applyBorder="1"/>
    <xf numFmtId="4" fontId="34" fillId="0" borderId="97" xfId="2" applyNumberFormat="1" applyFont="1" applyBorder="1" applyAlignment="1">
      <alignment vertical="center" wrapText="1"/>
    </xf>
    <xf numFmtId="4" fontId="10" fillId="0" borderId="99" xfId="2" applyNumberFormat="1" applyFont="1" applyBorder="1" applyAlignment="1">
      <alignment vertical="center" wrapText="1"/>
    </xf>
    <xf numFmtId="0" fontId="10" fillId="0" borderId="149" xfId="2" applyFont="1" applyBorder="1" applyAlignment="1">
      <alignment horizontal="center" vertical="center" wrapText="1"/>
    </xf>
    <xf numFmtId="0" fontId="10" fillId="0" borderId="13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center" wrapText="1"/>
    </xf>
    <xf numFmtId="0" fontId="38" fillId="0" borderId="36" xfId="20" applyFont="1" applyBorder="1" applyAlignment="1">
      <alignment horizontal="center" vertical="center"/>
    </xf>
    <xf numFmtId="4" fontId="10" fillId="3" borderId="49" xfId="2" applyNumberFormat="1" applyFont="1" applyFill="1" applyBorder="1" applyAlignment="1">
      <alignment vertical="center"/>
    </xf>
    <xf numFmtId="49" fontId="10" fillId="0" borderId="29" xfId="19" applyNumberFormat="1" applyFont="1" applyBorder="1" applyAlignment="1">
      <alignment horizontal="center" vertical="center"/>
    </xf>
    <xf numFmtId="0" fontId="10" fillId="0" borderId="97" xfId="2" applyFont="1" applyBorder="1" applyAlignment="1">
      <alignment vertical="top" wrapText="1"/>
    </xf>
    <xf numFmtId="49" fontId="10" fillId="0" borderId="57" xfId="19" applyNumberFormat="1" applyFont="1" applyBorder="1" applyAlignment="1">
      <alignment horizontal="center" vertical="center"/>
    </xf>
    <xf numFmtId="0" fontId="10" fillId="0" borderId="99" xfId="2" applyFont="1" applyBorder="1" applyAlignment="1">
      <alignment vertical="top" wrapText="1"/>
    </xf>
    <xf numFmtId="4" fontId="57" fillId="3" borderId="31" xfId="5" applyNumberFormat="1" applyFont="1" applyFill="1" applyBorder="1" applyAlignment="1">
      <alignment vertical="center"/>
    </xf>
    <xf numFmtId="4" fontId="57" fillId="3" borderId="49" xfId="5" applyNumberFormat="1" applyFont="1" applyFill="1" applyBorder="1" applyAlignment="1">
      <alignment vertical="center"/>
    </xf>
    <xf numFmtId="0" fontId="57" fillId="0" borderId="101" xfId="5" applyFont="1" applyBorder="1" applyAlignment="1">
      <alignment horizontal="center" vertical="center"/>
    </xf>
    <xf numFmtId="0" fontId="52" fillId="0" borderId="57" xfId="5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4" fontId="10" fillId="4" borderId="21" xfId="20" applyNumberFormat="1" applyFont="1" applyFill="1" applyBorder="1" applyAlignment="1">
      <alignment horizontal="right" vertical="center"/>
    </xf>
    <xf numFmtId="4" fontId="10" fillId="0" borderId="20" xfId="20" applyNumberFormat="1" applyFont="1" applyBorder="1" applyAlignment="1">
      <alignment vertical="center" wrapText="1"/>
    </xf>
    <xf numFmtId="4" fontId="10" fillId="0" borderId="95" xfId="2" applyNumberFormat="1" applyFont="1" applyBorder="1" applyAlignment="1">
      <alignment horizontal="right" vertical="center" wrapText="1"/>
    </xf>
    <xf numFmtId="4" fontId="10" fillId="0" borderId="12" xfId="20" applyNumberFormat="1" applyFont="1" applyBorder="1" applyAlignment="1">
      <alignment vertical="center" wrapText="1"/>
    </xf>
    <xf numFmtId="4" fontId="10" fillId="0" borderId="91" xfId="2" applyNumberFormat="1" applyFont="1" applyBorder="1" applyAlignment="1">
      <alignment horizontal="right" vertical="center" wrapText="1"/>
    </xf>
    <xf numFmtId="0" fontId="10" fillId="0" borderId="44" xfId="13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49" fontId="10" fillId="10" borderId="20" xfId="19" applyNumberFormat="1" applyFont="1" applyFill="1" applyBorder="1" applyAlignment="1">
      <alignment horizontal="center" vertical="center" wrapText="1"/>
    </xf>
    <xf numFmtId="4" fontId="24" fillId="10" borderId="21" xfId="13" applyNumberFormat="1" applyFont="1" applyFill="1" applyBorder="1" applyAlignment="1">
      <alignment horizontal="center" vertical="center"/>
    </xf>
    <xf numFmtId="0" fontId="44" fillId="0" borderId="28" xfId="13" applyFont="1" applyBorder="1" applyAlignment="1">
      <alignment horizontal="center" vertical="center"/>
    </xf>
    <xf numFmtId="4" fontId="10" fillId="3" borderId="14" xfId="13" applyNumberFormat="1" applyFont="1" applyFill="1" applyBorder="1" applyAlignment="1">
      <alignment vertical="center"/>
    </xf>
    <xf numFmtId="0" fontId="10" fillId="0" borderId="11" xfId="12" applyFont="1" applyBorder="1" applyAlignment="1">
      <alignment horizontal="center" vertical="center"/>
    </xf>
    <xf numFmtId="4" fontId="10" fillId="11" borderId="14" xfId="13" applyNumberFormat="1" applyFont="1" applyFill="1" applyBorder="1" applyAlignment="1">
      <alignment vertical="center"/>
    </xf>
    <xf numFmtId="4" fontId="10" fillId="4" borderId="14" xfId="13" applyNumberFormat="1" applyFont="1" applyFill="1" applyBorder="1" applyAlignment="1">
      <alignment vertical="center"/>
    </xf>
    <xf numFmtId="4" fontId="10" fillId="10" borderId="14" xfId="20" applyNumberFormat="1" applyFont="1" applyFill="1" applyBorder="1" applyAlignment="1">
      <alignment horizontal="center" vertical="center" wrapText="1"/>
    </xf>
    <xf numFmtId="4" fontId="27" fillId="11" borderId="31" xfId="20" applyNumberFormat="1" applyFont="1" applyFill="1" applyBorder="1"/>
    <xf numFmtId="0" fontId="10" fillId="0" borderId="54" xfId="12" applyFont="1" applyBorder="1" applyAlignment="1">
      <alignment horizontal="center" vertical="center"/>
    </xf>
    <xf numFmtId="4" fontId="10" fillId="10" borderId="21" xfId="20" applyNumberFormat="1" applyFont="1" applyFill="1" applyBorder="1" applyAlignment="1">
      <alignment horizontal="center" vertical="center" wrapText="1"/>
    </xf>
    <xf numFmtId="4" fontId="10" fillId="3" borderId="21" xfId="30" applyNumberFormat="1" applyFont="1" applyFill="1" applyBorder="1" applyAlignment="1">
      <alignment horizontal="right" vertical="center"/>
    </xf>
    <xf numFmtId="0" fontId="10" fillId="0" borderId="18" xfId="4" applyFont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/>
    </xf>
    <xf numFmtId="0" fontId="10" fillId="0" borderId="20" xfId="30" applyFont="1" applyBorder="1" applyAlignment="1">
      <alignment horizontal="left" vertical="center" wrapText="1"/>
    </xf>
    <xf numFmtId="4" fontId="10" fillId="11" borderId="21" xfId="30" applyNumberFormat="1" applyFont="1" applyFill="1" applyBorder="1" applyAlignment="1">
      <alignment horizontal="right" vertical="center"/>
    </xf>
    <xf numFmtId="4" fontId="10" fillId="4" borderId="21" xfId="30" applyNumberFormat="1" applyFont="1" applyFill="1" applyBorder="1" applyAlignment="1">
      <alignment horizontal="right" vertical="center"/>
    </xf>
    <xf numFmtId="4" fontId="27" fillId="3" borderId="21" xfId="30" applyNumberFormat="1" applyFont="1" applyFill="1" applyBorder="1" applyAlignment="1">
      <alignment horizontal="right" vertical="center"/>
    </xf>
    <xf numFmtId="0" fontId="27" fillId="0" borderId="18" xfId="4" applyFont="1" applyBorder="1" applyAlignment="1">
      <alignment horizontal="center" vertical="center"/>
    </xf>
    <xf numFmtId="49" fontId="27" fillId="0" borderId="19" xfId="4" applyNumberFormat="1" applyFont="1" applyBorder="1" applyAlignment="1">
      <alignment horizontal="center" vertical="center"/>
    </xf>
    <xf numFmtId="0" fontId="27" fillId="0" borderId="20" xfId="30" applyFont="1" applyBorder="1" applyAlignment="1">
      <alignment horizontal="left" vertical="center" wrapText="1"/>
    </xf>
    <xf numFmtId="4" fontId="27" fillId="11" borderId="21" xfId="30" applyNumberFormat="1" applyFont="1" applyFill="1" applyBorder="1" applyAlignment="1">
      <alignment horizontal="right" vertical="center"/>
    </xf>
    <xf numFmtId="4" fontId="8" fillId="4" borderId="21" xfId="30" applyNumberFormat="1" applyFont="1" applyFill="1" applyBorder="1" applyAlignment="1">
      <alignment horizontal="right" vertical="center"/>
    </xf>
    <xf numFmtId="0" fontId="10" fillId="0" borderId="53" xfId="20" applyFont="1" applyBorder="1" applyAlignment="1">
      <alignment horizontal="center"/>
    </xf>
    <xf numFmtId="49" fontId="10" fillId="0" borderId="24" xfId="20" applyNumberFormat="1" applyFont="1" applyBorder="1" applyAlignment="1">
      <alignment horizontal="center"/>
    </xf>
    <xf numFmtId="0" fontId="10" fillId="0" borderId="24" xfId="2" applyFont="1" applyBorder="1" applyAlignment="1">
      <alignment horizontal="left" vertical="center"/>
    </xf>
    <xf numFmtId="0" fontId="10" fillId="0" borderId="21" xfId="20" applyFont="1" applyBorder="1" applyAlignment="1">
      <alignment horizontal="center"/>
    </xf>
    <xf numFmtId="0" fontId="10" fillId="0" borderId="7" xfId="2" applyFont="1" applyBorder="1" applyAlignment="1">
      <alignment horizontal="left" vertical="center"/>
    </xf>
    <xf numFmtId="4" fontId="10" fillId="11" borderId="49" xfId="20" applyNumberFormat="1" applyFont="1" applyFill="1" applyBorder="1"/>
    <xf numFmtId="4" fontId="27" fillId="3" borderId="21" xfId="20" applyNumberFormat="1" applyFont="1" applyFill="1" applyBorder="1" applyAlignment="1">
      <alignment vertical="center" wrapText="1"/>
    </xf>
    <xf numFmtId="0" fontId="27" fillId="0" borderId="18" xfId="2" applyFont="1" applyBorder="1" applyAlignment="1">
      <alignment horizontal="center"/>
    </xf>
    <xf numFmtId="49" fontId="27" fillId="0" borderId="19" xfId="2" applyNumberFormat="1" applyFont="1" applyBorder="1" applyAlignment="1">
      <alignment horizontal="center"/>
    </xf>
    <xf numFmtId="0" fontId="27" fillId="0" borderId="95" xfId="2" applyFont="1" applyBorder="1"/>
    <xf numFmtId="4" fontId="27" fillId="11" borderId="21" xfId="20" applyNumberFormat="1" applyFont="1" applyFill="1" applyBorder="1" applyAlignment="1">
      <alignment vertical="center" wrapText="1"/>
    </xf>
    <xf numFmtId="4" fontId="27" fillId="4" borderId="21" xfId="20" applyNumberFormat="1" applyFont="1" applyFill="1" applyBorder="1" applyAlignment="1">
      <alignment vertical="center" wrapText="1"/>
    </xf>
    <xf numFmtId="4" fontId="27" fillId="0" borderId="95" xfId="20" applyNumberFormat="1" applyFont="1" applyBorder="1" applyAlignment="1">
      <alignment horizontal="center" vertical="center" wrapText="1"/>
    </xf>
    <xf numFmtId="0" fontId="10" fillId="0" borderId="101" xfId="2" applyFont="1" applyBorder="1" applyAlignment="1">
      <alignment horizontal="center"/>
    </xf>
    <xf numFmtId="4" fontId="10" fillId="11" borderId="57" xfId="9" applyNumberFormat="1" applyFont="1" applyFill="1" applyBorder="1" applyAlignment="1">
      <alignment vertical="center" wrapText="1"/>
    </xf>
    <xf numFmtId="4" fontId="32" fillId="0" borderId="66" xfId="2" applyNumberFormat="1" applyFont="1" applyBorder="1" applyAlignment="1">
      <alignment vertical="center" wrapText="1"/>
    </xf>
    <xf numFmtId="49" fontId="10" fillId="10" borderId="57" xfId="14" applyNumberFormat="1" applyFont="1" applyFill="1" applyBorder="1" applyAlignment="1">
      <alignment horizontal="center" vertical="center"/>
    </xf>
    <xf numFmtId="0" fontId="10" fillId="0" borderId="102" xfId="21" applyFont="1" applyBorder="1" applyAlignment="1">
      <alignment horizontal="left" vertical="center" wrapText="1"/>
    </xf>
    <xf numFmtId="4" fontId="10" fillId="4" borderId="49" xfId="13" applyNumberFormat="1" applyFont="1" applyFill="1" applyBorder="1"/>
    <xf numFmtId="4" fontId="26" fillId="0" borderId="0" xfId="2" applyNumberFormat="1" applyFont="1" applyAlignment="1">
      <alignment vertical="center"/>
    </xf>
    <xf numFmtId="4" fontId="34" fillId="0" borderId="0" xfId="2" applyNumberFormat="1" applyFont="1" applyAlignment="1">
      <alignment vertical="center"/>
    </xf>
    <xf numFmtId="49" fontId="34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49" fontId="10" fillId="0" borderId="71" xfId="12" applyNumberFormat="1" applyFont="1" applyBorder="1" applyAlignment="1">
      <alignment horizontal="center" vertical="center"/>
    </xf>
    <xf numFmtId="0" fontId="10" fillId="0" borderId="72" xfId="12" applyFont="1" applyBorder="1" applyAlignment="1">
      <alignment vertical="center"/>
    </xf>
    <xf numFmtId="4" fontId="10" fillId="3" borderId="86" xfId="20" applyNumberFormat="1" applyFont="1" applyFill="1" applyBorder="1" applyAlignment="1">
      <alignment vertical="center"/>
    </xf>
    <xf numFmtId="0" fontId="10" fillId="0" borderId="2" xfId="5" applyFont="1" applyBorder="1" applyAlignment="1">
      <alignment horizontal="center"/>
    </xf>
    <xf numFmtId="49" fontId="10" fillId="0" borderId="54" xfId="12" applyNumberFormat="1" applyFont="1" applyBorder="1" applyAlignment="1">
      <alignment horizontal="center" vertical="center"/>
    </xf>
    <xf numFmtId="0" fontId="10" fillId="0" borderId="52" xfId="20" applyFont="1" applyBorder="1" applyAlignment="1">
      <alignment horizontal="center" vertical="center" wrapText="1"/>
    </xf>
    <xf numFmtId="4" fontId="57" fillId="3" borderId="14" xfId="1" applyNumberFormat="1" applyFont="1" applyFill="1" applyBorder="1" applyAlignment="1">
      <alignment vertical="center"/>
    </xf>
    <xf numFmtId="0" fontId="52" fillId="0" borderId="13" xfId="5" applyFont="1" applyBorder="1" applyAlignment="1">
      <alignment horizontal="center"/>
    </xf>
    <xf numFmtId="0" fontId="10" fillId="0" borderId="91" xfId="5" applyFont="1" applyBorder="1" applyAlignment="1">
      <alignment horizontal="center"/>
    </xf>
    <xf numFmtId="0" fontId="57" fillId="0" borderId="54" xfId="5" applyFont="1" applyBorder="1" applyAlignment="1">
      <alignment horizontal="center"/>
    </xf>
    <xf numFmtId="0" fontId="57" fillId="0" borderId="19" xfId="5" applyFont="1" applyBorder="1" applyAlignment="1">
      <alignment horizontal="center"/>
    </xf>
    <xf numFmtId="0" fontId="10" fillId="0" borderId="19" xfId="9" applyFont="1" applyBorder="1" applyAlignment="1">
      <alignment vertical="center" wrapText="1"/>
    </xf>
    <xf numFmtId="0" fontId="10" fillId="0" borderId="19" xfId="9" applyFont="1" applyBorder="1" applyAlignment="1">
      <alignment horizontal="left" vertical="center" wrapText="1"/>
    </xf>
    <xf numFmtId="0" fontId="10" fillId="0" borderId="12" xfId="20" applyFont="1" applyBorder="1" applyAlignment="1">
      <alignment vertical="center" wrapText="1"/>
    </xf>
    <xf numFmtId="49" fontId="10" fillId="0" borderId="57" xfId="11" applyNumberFormat="1" applyFont="1" applyBorder="1" applyAlignment="1">
      <alignment horizontal="center" vertical="center"/>
    </xf>
    <xf numFmtId="4" fontId="10" fillId="4" borderId="102" xfId="20" applyNumberFormat="1" applyFont="1" applyFill="1" applyBorder="1" applyAlignment="1">
      <alignment vertical="center"/>
    </xf>
    <xf numFmtId="49" fontId="10" fillId="0" borderId="0" xfId="21" applyNumberFormat="1" applyFont="1" applyAlignment="1">
      <alignment horizontal="center" vertical="center"/>
    </xf>
    <xf numFmtId="4" fontId="27" fillId="0" borderId="18" xfId="7" applyNumberFormat="1" applyFont="1" applyBorder="1" applyAlignment="1">
      <alignment horizontal="center" vertical="center"/>
    </xf>
    <xf numFmtId="0" fontId="10" fillId="0" borderId="38" xfId="7" applyFont="1" applyBorder="1" applyAlignment="1">
      <alignment horizontal="center" vertical="center"/>
    </xf>
    <xf numFmtId="4" fontId="10" fillId="4" borderId="54" xfId="7" applyNumberFormat="1" applyFont="1" applyFill="1" applyBorder="1" applyAlignment="1">
      <alignment vertical="center"/>
    </xf>
    <xf numFmtId="4" fontId="10" fillId="4" borderId="52" xfId="7" applyNumberFormat="1" applyFont="1" applyFill="1" applyBorder="1" applyAlignment="1">
      <alignment vertical="center"/>
    </xf>
    <xf numFmtId="4" fontId="10" fillId="0" borderId="135" xfId="2" applyNumberFormat="1" applyFont="1" applyBorder="1" applyAlignment="1">
      <alignment horizontal="center" vertical="center" wrapText="1"/>
    </xf>
    <xf numFmtId="49" fontId="10" fillId="0" borderId="31" xfId="7" applyNumberFormat="1" applyFont="1" applyBorder="1" applyAlignment="1">
      <alignment horizontal="left" vertical="center" wrapText="1"/>
    </xf>
    <xf numFmtId="49" fontId="10" fillId="0" borderId="21" xfId="7" applyNumberFormat="1" applyFont="1" applyBorder="1" applyAlignment="1">
      <alignment horizontal="left" vertical="center" wrapText="1"/>
    </xf>
    <xf numFmtId="0" fontId="10" fillId="0" borderId="31" xfId="7" applyFont="1" applyBorder="1" applyAlignment="1">
      <alignment vertical="center" wrapText="1"/>
    </xf>
    <xf numFmtId="0" fontId="28" fillId="0" borderId="19" xfId="9" applyFont="1" applyBorder="1" applyAlignment="1">
      <alignment vertical="center" wrapText="1"/>
    </xf>
    <xf numFmtId="0" fontId="24" fillId="0" borderId="19" xfId="9" applyFont="1" applyBorder="1" applyAlignment="1">
      <alignment vertical="center" wrapText="1"/>
    </xf>
    <xf numFmtId="0" fontId="24" fillId="0" borderId="57" xfId="9" applyFont="1" applyBorder="1" applyAlignment="1">
      <alignment vertical="center" wrapText="1"/>
    </xf>
    <xf numFmtId="0" fontId="34" fillId="0" borderId="28" xfId="7" applyFont="1" applyBorder="1" applyAlignment="1">
      <alignment horizontal="center" vertical="center" wrapText="1"/>
    </xf>
    <xf numFmtId="0" fontId="24" fillId="0" borderId="0" xfId="9" applyFont="1" applyAlignment="1">
      <alignment vertical="center" wrapText="1"/>
    </xf>
    <xf numFmtId="166" fontId="69" fillId="0" borderId="31" xfId="24" applyNumberFormat="1" applyFont="1" applyBorder="1" applyAlignment="1">
      <alignment vertical="center"/>
    </xf>
    <xf numFmtId="166" fontId="52" fillId="3" borderId="35" xfId="24" applyNumberFormat="1" applyFont="1" applyFill="1" applyBorder="1" applyAlignment="1">
      <alignment vertical="center"/>
    </xf>
    <xf numFmtId="166" fontId="69" fillId="0" borderId="4" xfId="24" applyNumberFormat="1" applyFont="1" applyBorder="1" applyAlignment="1">
      <alignment horizontal="right" vertical="center"/>
    </xf>
    <xf numFmtId="166" fontId="52" fillId="3" borderId="31" xfId="24" applyNumberFormat="1" applyFont="1" applyFill="1" applyBorder="1" applyAlignment="1">
      <alignment vertical="center"/>
    </xf>
    <xf numFmtId="166" fontId="52" fillId="3" borderId="21" xfId="24" applyNumberFormat="1" applyFont="1" applyFill="1" applyBorder="1" applyAlignment="1">
      <alignment vertical="center"/>
    </xf>
    <xf numFmtId="166" fontId="52" fillId="3" borderId="49" xfId="24" applyNumberFormat="1" applyFont="1" applyFill="1" applyBorder="1" applyAlignment="1">
      <alignment vertical="center"/>
    </xf>
    <xf numFmtId="0" fontId="8" fillId="0" borderId="38" xfId="7" applyFont="1" applyBorder="1" applyAlignment="1">
      <alignment horizontal="center" vertical="center" wrapText="1"/>
    </xf>
    <xf numFmtId="0" fontId="10" fillId="0" borderId="25" xfId="26" applyFont="1" applyBorder="1" applyAlignment="1">
      <alignment vertical="center" wrapText="1"/>
    </xf>
    <xf numFmtId="4" fontId="10" fillId="3" borderId="14" xfId="7" applyNumberFormat="1" applyFont="1" applyFill="1" applyBorder="1" applyAlignment="1">
      <alignment vertical="center" wrapText="1"/>
    </xf>
    <xf numFmtId="0" fontId="10" fillId="0" borderId="13" xfId="7" applyFont="1" applyBorder="1" applyAlignment="1">
      <alignment horizontal="center" vertical="center" wrapText="1"/>
    </xf>
    <xf numFmtId="0" fontId="44" fillId="10" borderId="42" xfId="12" applyFont="1" applyFill="1" applyBorder="1" applyAlignment="1">
      <alignment vertical="center" wrapText="1"/>
    </xf>
    <xf numFmtId="0" fontId="10" fillId="0" borderId="98" xfId="7" applyFont="1" applyBorder="1" applyAlignment="1">
      <alignment horizontal="center" vertical="center"/>
    </xf>
    <xf numFmtId="4" fontId="34" fillId="3" borderId="35" xfId="12" applyNumberFormat="1" applyFont="1" applyFill="1" applyBorder="1" applyAlignment="1">
      <alignment vertical="center"/>
    </xf>
    <xf numFmtId="4" fontId="34" fillId="4" borderId="35" xfId="12" applyNumberFormat="1" applyFont="1" applyFill="1" applyBorder="1" applyAlignment="1">
      <alignment vertical="center"/>
    </xf>
    <xf numFmtId="4" fontId="10" fillId="3" borderId="54" xfId="2" applyNumberFormat="1" applyFont="1" applyFill="1" applyBorder="1" applyAlignment="1">
      <alignment horizontal="right" vertical="center"/>
    </xf>
    <xf numFmtId="49" fontId="10" fillId="0" borderId="20" xfId="20" applyNumberFormat="1" applyFont="1" applyBorder="1" applyAlignment="1">
      <alignment horizontal="center" vertical="center"/>
    </xf>
    <xf numFmtId="4" fontId="10" fillId="4" borderId="21" xfId="2" applyNumberFormat="1" applyFont="1" applyFill="1" applyBorder="1" applyAlignment="1">
      <alignment horizontal="right" vertical="center"/>
    </xf>
    <xf numFmtId="49" fontId="10" fillId="0" borderId="19" xfId="9" applyNumberFormat="1" applyFont="1" applyBorder="1" applyAlignment="1">
      <alignment horizontal="center" vertical="center" wrapText="1"/>
    </xf>
    <xf numFmtId="0" fontId="10" fillId="0" borderId="14" xfId="7" applyFont="1" applyBorder="1" applyAlignment="1">
      <alignment vertical="center"/>
    </xf>
    <xf numFmtId="49" fontId="10" fillId="0" borderId="0" xfId="9" applyNumberFormat="1" applyFont="1" applyAlignment="1">
      <alignment horizontal="center" vertical="center" wrapText="1"/>
    </xf>
    <xf numFmtId="0" fontId="10" fillId="0" borderId="0" xfId="9" applyFont="1" applyAlignment="1">
      <alignment vertical="center" wrapText="1"/>
    </xf>
    <xf numFmtId="4" fontId="10" fillId="0" borderId="0" xfId="9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57" xfId="9" applyNumberFormat="1" applyFont="1" applyBorder="1" applyAlignment="1">
      <alignment horizontal="center" vertical="center" wrapText="1"/>
    </xf>
    <xf numFmtId="0" fontId="10" fillId="0" borderId="57" xfId="9" applyFont="1" applyBorder="1" applyAlignment="1">
      <alignment horizontal="left" vertical="center" wrapText="1"/>
    </xf>
    <xf numFmtId="49" fontId="10" fillId="0" borderId="29" xfId="9" applyNumberFormat="1" applyFont="1" applyBorder="1" applyAlignment="1">
      <alignment horizontal="center" vertical="center" wrapText="1"/>
    </xf>
    <xf numFmtId="4" fontId="10" fillId="3" borderId="35" xfId="2" applyNumberFormat="1" applyFont="1" applyFill="1" applyBorder="1" applyAlignment="1">
      <alignment horizontal="right" vertical="center" wrapText="1"/>
    </xf>
    <xf numFmtId="0" fontId="10" fillId="0" borderId="37" xfId="13" applyFont="1" applyBorder="1" applyAlignment="1">
      <alignment horizontal="center" vertical="center"/>
    </xf>
    <xf numFmtId="49" fontId="10" fillId="0" borderId="34" xfId="12" applyNumberFormat="1" applyFont="1" applyBorder="1" applyAlignment="1">
      <alignment horizontal="center" vertical="center"/>
    </xf>
    <xf numFmtId="4" fontId="10" fillId="0" borderId="34" xfId="7" applyNumberFormat="1" applyFont="1" applyBorder="1" applyAlignment="1">
      <alignment vertical="center" wrapText="1"/>
    </xf>
    <xf numFmtId="4" fontId="10" fillId="11" borderId="56" xfId="2" applyNumberFormat="1" applyFont="1" applyFill="1" applyBorder="1" applyAlignment="1">
      <alignment horizontal="right" vertical="center" wrapText="1"/>
    </xf>
    <xf numFmtId="4" fontId="10" fillId="4" borderId="35" xfId="2" applyNumberFormat="1" applyFont="1" applyFill="1" applyBorder="1" applyAlignment="1">
      <alignment horizontal="right" vertical="center" wrapText="1"/>
    </xf>
    <xf numFmtId="0" fontId="10" fillId="0" borderId="98" xfId="7" applyFont="1" applyBorder="1" applyAlignment="1">
      <alignment horizontal="center" vertical="center" wrapText="1"/>
    </xf>
    <xf numFmtId="4" fontId="72" fillId="0" borderId="31" xfId="2" applyNumberFormat="1" applyFont="1" applyBorder="1" applyAlignment="1">
      <alignment vertical="center" wrapText="1"/>
    </xf>
    <xf numFmtId="49" fontId="10" fillId="0" borderId="13" xfId="9" applyNumberFormat="1" applyFont="1" applyBorder="1" applyAlignment="1">
      <alignment horizontal="center" vertical="center" wrapText="1"/>
    </xf>
    <xf numFmtId="0" fontId="10" fillId="0" borderId="13" xfId="9" applyFont="1" applyBorder="1" applyAlignment="1">
      <alignment horizontal="left" vertical="center" wrapText="1"/>
    </xf>
    <xf numFmtId="0" fontId="10" fillId="0" borderId="19" xfId="21" applyFont="1" applyBorder="1" applyAlignment="1">
      <alignment vertical="center" wrapText="1"/>
    </xf>
    <xf numFmtId="0" fontId="10" fillId="0" borderId="97" xfId="21" applyFont="1" applyBorder="1" applyAlignment="1">
      <alignment vertical="center" wrapText="1"/>
    </xf>
    <xf numFmtId="4" fontId="12" fillId="4" borderId="32" xfId="18" applyNumberFormat="1" applyFont="1" applyFill="1" applyBorder="1" applyAlignment="1">
      <alignment vertical="center" wrapText="1"/>
    </xf>
    <xf numFmtId="4" fontId="24" fillId="11" borderId="49" xfId="20" applyNumberFormat="1" applyFont="1" applyFill="1" applyBorder="1" applyAlignment="1">
      <alignment vertical="center"/>
    </xf>
    <xf numFmtId="0" fontId="28" fillId="0" borderId="29" xfId="9" applyFont="1" applyBorder="1" applyAlignment="1">
      <alignment vertical="center" wrapText="1"/>
    </xf>
    <xf numFmtId="49" fontId="10" fillId="0" borderId="30" xfId="12" applyNumberFormat="1" applyFont="1" applyBorder="1" applyAlignment="1">
      <alignment horizontal="center" vertical="center"/>
    </xf>
    <xf numFmtId="49" fontId="44" fillId="0" borderId="44" xfId="28" applyNumberFormat="1" applyFont="1" applyBorder="1" applyAlignment="1">
      <alignment horizontal="center"/>
    </xf>
    <xf numFmtId="0" fontId="44" fillId="0" borderId="30" xfId="28" applyFont="1" applyBorder="1"/>
    <xf numFmtId="4" fontId="32" fillId="0" borderId="5" xfId="20" applyNumberFormat="1" applyFont="1" applyBorder="1" applyAlignment="1">
      <alignment vertical="center" wrapText="1"/>
    </xf>
    <xf numFmtId="4" fontId="10" fillId="4" borderId="10" xfId="20" applyNumberFormat="1" applyFont="1" applyFill="1" applyBorder="1" applyAlignment="1">
      <alignment vertical="center" wrapText="1"/>
    </xf>
    <xf numFmtId="4" fontId="10" fillId="4" borderId="15" xfId="20" applyNumberFormat="1" applyFont="1" applyFill="1" applyBorder="1" applyAlignment="1">
      <alignment vertical="center" wrapText="1"/>
    </xf>
    <xf numFmtId="49" fontId="17" fillId="14" borderId="16" xfId="2" applyNumberFormat="1" applyFont="1" applyFill="1" applyBorder="1" applyAlignment="1">
      <alignment horizontal="center" vertical="center" wrapText="1"/>
    </xf>
    <xf numFmtId="4" fontId="17" fillId="14" borderId="4" xfId="1" applyNumberFormat="1" applyFont="1" applyFill="1" applyBorder="1" applyAlignment="1">
      <alignment horizontal="right" vertical="center" wrapText="1"/>
    </xf>
    <xf numFmtId="49" fontId="17" fillId="15" borderId="16" xfId="2" applyNumberFormat="1" applyFont="1" applyFill="1" applyBorder="1" applyAlignment="1">
      <alignment horizontal="center" vertical="center" wrapText="1"/>
    </xf>
    <xf numFmtId="4" fontId="17" fillId="15" borderId="4" xfId="1" applyNumberFormat="1" applyFont="1" applyFill="1" applyBorder="1" applyAlignment="1">
      <alignment horizontal="right" vertical="center" wrapText="1"/>
    </xf>
    <xf numFmtId="4" fontId="8" fillId="3" borderId="2" xfId="4" applyNumberFormat="1" applyFont="1" applyFill="1" applyBorder="1" applyAlignment="1">
      <alignment horizontal="center" vertical="center" wrapText="1"/>
    </xf>
    <xf numFmtId="0" fontId="18" fillId="0" borderId="35" xfId="1" applyFont="1" applyBorder="1" applyAlignment="1">
      <alignment horizontal="left" vertical="center" wrapText="1"/>
    </xf>
    <xf numFmtId="4" fontId="18" fillId="0" borderId="95" xfId="6" applyNumberFormat="1" applyFont="1" applyBorder="1" applyAlignment="1">
      <alignment vertical="center"/>
    </xf>
    <xf numFmtId="4" fontId="18" fillId="0" borderId="47" xfId="6" applyNumberFormat="1" applyFont="1" applyBorder="1" applyAlignment="1">
      <alignment vertical="center"/>
    </xf>
    <xf numFmtId="4" fontId="18" fillId="0" borderId="30" xfId="6" applyNumberFormat="1" applyFont="1" applyBorder="1" applyAlignment="1">
      <alignment vertical="center"/>
    </xf>
    <xf numFmtId="4" fontId="18" fillId="0" borderId="25" xfId="6" applyNumberFormat="1" applyFont="1" applyBorder="1" applyAlignment="1">
      <alignment vertical="center"/>
    </xf>
    <xf numFmtId="4" fontId="18" fillId="0" borderId="33" xfId="6" applyNumberFormat="1" applyFont="1" applyBorder="1" applyAlignment="1">
      <alignment vertical="center"/>
    </xf>
    <xf numFmtId="4" fontId="18" fillId="9" borderId="2" xfId="6" applyNumberFormat="1" applyFont="1" applyFill="1" applyBorder="1" applyAlignment="1">
      <alignment vertical="center"/>
    </xf>
    <xf numFmtId="4" fontId="18" fillId="0" borderId="97" xfId="6" applyNumberFormat="1" applyFont="1" applyBorder="1" applyAlignment="1">
      <alignment vertical="center"/>
    </xf>
    <xf numFmtId="4" fontId="18" fillId="0" borderId="100" xfId="6" applyNumberFormat="1" applyFont="1" applyBorder="1" applyAlignment="1">
      <alignment vertical="center"/>
    </xf>
    <xf numFmtId="4" fontId="18" fillId="9" borderId="66" xfId="6" applyNumberFormat="1" applyFont="1" applyFill="1" applyBorder="1" applyAlignment="1">
      <alignment vertical="center"/>
    </xf>
    <xf numFmtId="166" fontId="18" fillId="0" borderId="19" xfId="6" applyNumberFormat="1" applyFont="1" applyBorder="1" applyAlignment="1">
      <alignment vertical="center"/>
    </xf>
    <xf numFmtId="166" fontId="18" fillId="9" borderId="50" xfId="6" applyNumberFormat="1" applyFont="1" applyFill="1" applyBorder="1" applyAlignment="1">
      <alignment vertical="center"/>
    </xf>
    <xf numFmtId="0" fontId="12" fillId="0" borderId="0" xfId="6" applyFont="1" applyAlignment="1">
      <alignment horizontal="center" vertical="center"/>
    </xf>
    <xf numFmtId="4" fontId="10" fillId="0" borderId="94" xfId="2" applyNumberFormat="1" applyFont="1" applyBorder="1" applyAlignment="1">
      <alignment horizontal="center" vertical="center" wrapText="1"/>
    </xf>
    <xf numFmtId="4" fontId="10" fillId="0" borderId="102" xfId="7" applyNumberFormat="1" applyFont="1" applyBorder="1" applyAlignment="1">
      <alignment horizontal="center" vertical="center" wrapText="1"/>
    </xf>
    <xf numFmtId="49" fontId="10" fillId="0" borderId="0" xfId="20" applyNumberFormat="1" applyFont="1" applyAlignment="1">
      <alignment horizontal="center" vertical="center"/>
    </xf>
    <xf numFmtId="0" fontId="44" fillId="0" borderId="0" xfId="2" applyFont="1" applyAlignment="1">
      <alignment vertical="center" wrapText="1"/>
    </xf>
    <xf numFmtId="4" fontId="34" fillId="0" borderId="9" xfId="7" applyNumberFormat="1" applyFont="1" applyBorder="1" applyAlignment="1">
      <alignment horizontal="center" vertical="center" wrapText="1"/>
    </xf>
    <xf numFmtId="4" fontId="10" fillId="0" borderId="49" xfId="7" applyNumberFormat="1" applyFont="1" applyBorder="1" applyAlignment="1">
      <alignment horizontal="center" vertical="center" wrapText="1"/>
    </xf>
    <xf numFmtId="4" fontId="10" fillId="3" borderId="101" xfId="7" applyNumberFormat="1" applyFont="1" applyFill="1" applyBorder="1" applyAlignment="1">
      <alignment vertical="center"/>
    </xf>
    <xf numFmtId="49" fontId="10" fillId="10" borderId="57" xfId="7" applyNumberFormat="1" applyFont="1" applyFill="1" applyBorder="1" applyAlignment="1">
      <alignment horizontal="center" vertical="center"/>
    </xf>
    <xf numFmtId="0" fontId="10" fillId="0" borderId="99" xfId="7" applyFont="1" applyBorder="1" applyAlignment="1">
      <alignment vertical="center"/>
    </xf>
    <xf numFmtId="4" fontId="10" fillId="11" borderId="101" xfId="7" applyNumberFormat="1" applyFont="1" applyFill="1" applyBorder="1" applyAlignment="1">
      <alignment vertical="center"/>
    </xf>
    <xf numFmtId="4" fontId="10" fillId="4" borderId="101" xfId="7" applyNumberFormat="1" applyFont="1" applyFill="1" applyBorder="1" applyAlignment="1">
      <alignment vertical="center"/>
    </xf>
    <xf numFmtId="4" fontId="34" fillId="4" borderId="6" xfId="7" applyNumberFormat="1" applyFont="1" applyFill="1" applyBorder="1" applyAlignment="1">
      <alignment vertical="center"/>
    </xf>
    <xf numFmtId="166" fontId="10" fillId="11" borderId="21" xfId="2" applyNumberFormat="1" applyFont="1" applyFill="1" applyBorder="1" applyAlignment="1">
      <alignment vertical="center" wrapText="1"/>
    </xf>
    <xf numFmtId="166" fontId="10" fillId="4" borderId="21" xfId="2" applyNumberFormat="1" applyFont="1" applyFill="1" applyBorder="1" applyAlignment="1">
      <alignment vertical="center" wrapText="1"/>
    </xf>
    <xf numFmtId="166" fontId="43" fillId="0" borderId="4" xfId="2" applyNumberFormat="1" applyFont="1" applyBorder="1" applyAlignment="1">
      <alignment vertical="center" wrapText="1"/>
    </xf>
    <xf numFmtId="166" fontId="10" fillId="4" borderId="21" xfId="13" applyNumberFormat="1" applyFont="1" applyFill="1" applyBorder="1"/>
    <xf numFmtId="166" fontId="32" fillId="0" borderId="4" xfId="2" applyNumberFormat="1" applyFont="1" applyBorder="1" applyAlignment="1">
      <alignment vertical="center" wrapText="1"/>
    </xf>
    <xf numFmtId="49" fontId="34" fillId="0" borderId="29" xfId="2" applyNumberFormat="1" applyFont="1" applyBorder="1" applyAlignment="1">
      <alignment horizontal="center" vertical="center" wrapText="1"/>
    </xf>
    <xf numFmtId="49" fontId="34" fillId="0" borderId="97" xfId="7" applyNumberFormat="1" applyFont="1" applyBorder="1" applyAlignment="1">
      <alignment horizontal="left" vertical="center" wrapText="1"/>
    </xf>
    <xf numFmtId="49" fontId="10" fillId="0" borderId="91" xfId="7" applyNumberFormat="1" applyFont="1" applyBorder="1" applyAlignment="1">
      <alignment horizontal="left" vertical="center" wrapText="1"/>
    </xf>
    <xf numFmtId="0" fontId="10" fillId="0" borderId="78" xfId="2" applyFont="1" applyBorder="1" applyAlignment="1">
      <alignment vertical="center" wrapText="1"/>
    </xf>
    <xf numFmtId="49" fontId="10" fillId="0" borderId="47" xfId="2" applyNumberFormat="1" applyFont="1" applyBorder="1" applyAlignment="1">
      <alignment horizontal="center" vertical="center"/>
    </xf>
    <xf numFmtId="4" fontId="28" fillId="11" borderId="101" xfId="9" applyNumberFormat="1" applyFont="1" applyFill="1" applyBorder="1" applyAlignment="1">
      <alignment horizontal="right" vertical="center" wrapText="1"/>
    </xf>
    <xf numFmtId="4" fontId="28" fillId="4" borderId="14" xfId="20" applyNumberFormat="1" applyFont="1" applyFill="1" applyBorder="1" applyAlignment="1">
      <alignment vertical="center" wrapText="1"/>
    </xf>
    <xf numFmtId="4" fontId="10" fillId="0" borderId="15" xfId="20" applyNumberFormat="1" applyFont="1" applyBorder="1" applyAlignment="1">
      <alignment vertical="center" wrapText="1"/>
    </xf>
    <xf numFmtId="4" fontId="10" fillId="3" borderId="49" xfId="31" applyNumberFormat="1" applyFont="1" applyFill="1" applyBorder="1" applyAlignment="1">
      <alignment vertical="center" wrapText="1"/>
    </xf>
    <xf numFmtId="4" fontId="10" fillId="11" borderId="49" xfId="31" applyNumberFormat="1" applyFont="1" applyFill="1" applyBorder="1" applyAlignment="1">
      <alignment vertical="center" wrapText="1"/>
    </xf>
    <xf numFmtId="4" fontId="10" fillId="0" borderId="32" xfId="20" applyNumberFormat="1" applyFont="1" applyBorder="1" applyAlignment="1">
      <alignment vertical="center"/>
    </xf>
    <xf numFmtId="4" fontId="28" fillId="4" borderId="35" xfId="18" applyNumberFormat="1" applyFont="1" applyFill="1" applyBorder="1" applyAlignment="1">
      <alignment vertical="center" wrapText="1"/>
    </xf>
    <xf numFmtId="4" fontId="28" fillId="4" borderId="32" xfId="18" applyNumberFormat="1" applyFont="1" applyFill="1" applyBorder="1" applyAlignment="1">
      <alignment vertical="center" wrapText="1"/>
    </xf>
    <xf numFmtId="0" fontId="24" fillId="0" borderId="29" xfId="9" applyFont="1" applyBorder="1" applyAlignment="1">
      <alignment vertical="center" wrapText="1"/>
    </xf>
    <xf numFmtId="4" fontId="26" fillId="3" borderId="31" xfId="20" applyNumberFormat="1" applyFont="1" applyFill="1" applyBorder="1" applyAlignment="1">
      <alignment vertical="center" wrapText="1"/>
    </xf>
    <xf numFmtId="4" fontId="27" fillId="4" borderId="31" xfId="4" applyNumberFormat="1" applyFont="1" applyFill="1" applyBorder="1" applyAlignment="1">
      <alignment vertical="center"/>
    </xf>
    <xf numFmtId="4" fontId="27" fillId="4" borderId="9" xfId="2" applyNumberFormat="1" applyFont="1" applyFill="1" applyBorder="1"/>
    <xf numFmtId="4" fontId="10" fillId="0" borderId="14" xfId="20" applyNumberFormat="1" applyFont="1" applyBorder="1" applyAlignment="1">
      <alignment vertical="center"/>
    </xf>
    <xf numFmtId="0" fontId="44" fillId="0" borderId="19" xfId="9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4" fontId="10" fillId="4" borderId="31" xfId="7" applyNumberFormat="1" applyFont="1" applyFill="1" applyBorder="1" applyAlignment="1">
      <alignment vertical="center"/>
    </xf>
    <xf numFmtId="0" fontId="44" fillId="0" borderId="19" xfId="16" applyFont="1" applyBorder="1" applyAlignment="1">
      <alignment horizontal="right" vertical="center"/>
    </xf>
    <xf numFmtId="0" fontId="44" fillId="0" borderId="34" xfId="16" applyFont="1" applyBorder="1" applyAlignment="1">
      <alignment horizontal="right" vertical="center"/>
    </xf>
    <xf numFmtId="0" fontId="44" fillId="0" borderId="33" xfId="16" applyFont="1" applyBorder="1" applyAlignment="1">
      <alignment vertical="center" wrapText="1"/>
    </xf>
    <xf numFmtId="4" fontId="10" fillId="4" borderId="56" xfId="7" applyNumberFormat="1" applyFont="1" applyFill="1" applyBorder="1" applyAlignment="1">
      <alignment vertical="center"/>
    </xf>
    <xf numFmtId="49" fontId="10" fillId="0" borderId="35" xfId="7" applyNumberFormat="1" applyFont="1" applyBorder="1" applyAlignment="1">
      <alignment horizontal="left" vertical="center" wrapText="1"/>
    </xf>
    <xf numFmtId="0" fontId="34" fillId="0" borderId="105" xfId="2" applyFont="1" applyBorder="1" applyAlignment="1">
      <alignment horizontal="center" vertical="center"/>
    </xf>
    <xf numFmtId="0" fontId="10" fillId="0" borderId="48" xfId="7" applyFont="1" applyBorder="1" applyAlignment="1">
      <alignment horizontal="center" vertical="center"/>
    </xf>
    <xf numFmtId="0" fontId="10" fillId="0" borderId="55" xfId="7" applyFont="1" applyBorder="1" applyAlignment="1">
      <alignment horizontal="center" vertical="center"/>
    </xf>
    <xf numFmtId="4" fontId="34" fillId="3" borderId="45" xfId="7" applyNumberFormat="1" applyFont="1" applyFill="1" applyBorder="1" applyAlignment="1">
      <alignment vertical="center"/>
    </xf>
    <xf numFmtId="4" fontId="44" fillId="3" borderId="21" xfId="16" applyNumberFormat="1" applyFont="1" applyFill="1" applyBorder="1" applyAlignment="1">
      <alignment vertical="center"/>
    </xf>
    <xf numFmtId="4" fontId="44" fillId="3" borderId="31" xfId="16" applyNumberFormat="1" applyFont="1" applyFill="1" applyBorder="1" applyAlignment="1">
      <alignment vertical="center"/>
    </xf>
    <xf numFmtId="4" fontId="44" fillId="3" borderId="35" xfId="16" applyNumberFormat="1" applyFont="1" applyFill="1" applyBorder="1" applyAlignment="1">
      <alignment vertical="center"/>
    </xf>
    <xf numFmtId="4" fontId="44" fillId="3" borderId="49" xfId="16" applyNumberFormat="1" applyFont="1" applyFill="1" applyBorder="1" applyAlignment="1">
      <alignment vertical="center"/>
    </xf>
    <xf numFmtId="4" fontId="34" fillId="11" borderId="45" xfId="7" applyNumberFormat="1" applyFont="1" applyFill="1" applyBorder="1" applyAlignment="1">
      <alignment vertical="center"/>
    </xf>
    <xf numFmtId="4" fontId="44" fillId="11" borderId="21" xfId="16" applyNumberFormat="1" applyFont="1" applyFill="1" applyBorder="1" applyAlignment="1">
      <alignment vertical="center"/>
    </xf>
    <xf numFmtId="4" fontId="44" fillId="11" borderId="31" xfId="16" applyNumberFormat="1" applyFont="1" applyFill="1" applyBorder="1" applyAlignment="1">
      <alignment vertical="center"/>
    </xf>
    <xf numFmtId="4" fontId="44" fillId="11" borderId="35" xfId="16" applyNumberFormat="1" applyFont="1" applyFill="1" applyBorder="1" applyAlignment="1">
      <alignment vertical="center"/>
    </xf>
    <xf numFmtId="4" fontId="44" fillId="11" borderId="49" xfId="16" applyNumberFormat="1" applyFont="1" applyFill="1" applyBorder="1" applyAlignment="1">
      <alignment vertical="center"/>
    </xf>
    <xf numFmtId="49" fontId="10" fillId="0" borderId="49" xfId="7" applyNumberFormat="1" applyFont="1" applyBorder="1" applyAlignment="1">
      <alignment horizontal="left" vertical="center" wrapText="1"/>
    </xf>
    <xf numFmtId="0" fontId="10" fillId="0" borderId="58" xfId="7" applyFont="1" applyBorder="1" applyAlignment="1">
      <alignment horizontal="center" vertical="center"/>
    </xf>
    <xf numFmtId="4" fontId="46" fillId="3" borderId="4" xfId="12" applyNumberFormat="1" applyFont="1" applyFill="1" applyBorder="1" applyAlignment="1">
      <alignment horizontal="center" vertical="center"/>
    </xf>
    <xf numFmtId="4" fontId="46" fillId="11" borderId="4" xfId="12" applyNumberFormat="1" applyFont="1" applyFill="1" applyBorder="1" applyAlignment="1">
      <alignment horizontal="center" vertical="center"/>
    </xf>
    <xf numFmtId="4" fontId="38" fillId="0" borderId="4" xfId="2" applyNumberFormat="1" applyFont="1" applyBorder="1" applyAlignment="1">
      <alignment horizontal="center" vertical="center" wrapText="1"/>
    </xf>
    <xf numFmtId="0" fontId="10" fillId="0" borderId="49" xfId="7" applyFont="1" applyBorder="1" applyAlignment="1">
      <alignment vertical="center" wrapText="1"/>
    </xf>
    <xf numFmtId="4" fontId="10" fillId="4" borderId="32" xfId="20" applyNumberFormat="1" applyFont="1" applyFill="1" applyBorder="1" applyAlignment="1">
      <alignment vertical="center"/>
    </xf>
    <xf numFmtId="4" fontId="28" fillId="0" borderId="27" xfId="20" applyNumberFormat="1" applyFont="1" applyBorder="1" applyAlignment="1">
      <alignment horizontal="center" vertical="center" wrapText="1"/>
    </xf>
    <xf numFmtId="4" fontId="28" fillId="0" borderId="22" xfId="20" applyNumberFormat="1" applyFont="1" applyBorder="1" applyAlignment="1">
      <alignment horizontal="center" vertical="center" wrapText="1"/>
    </xf>
    <xf numFmtId="166" fontId="28" fillId="0" borderId="32" xfId="2" applyNumberFormat="1" applyFont="1" applyBorder="1" applyAlignment="1">
      <alignment horizontal="right" vertical="center"/>
    </xf>
    <xf numFmtId="49" fontId="10" fillId="0" borderId="19" xfId="0" applyNumberFormat="1" applyFont="1" applyBorder="1" applyAlignment="1">
      <alignment horizontal="center" vertical="center" wrapText="1"/>
    </xf>
    <xf numFmtId="0" fontId="10" fillId="0" borderId="19" xfId="35" applyFont="1" applyBorder="1" applyAlignment="1">
      <alignment vertical="center" wrapText="1"/>
    </xf>
    <xf numFmtId="4" fontId="10" fillId="4" borderId="49" xfId="20" applyNumberFormat="1" applyFont="1" applyFill="1" applyBorder="1" applyAlignment="1">
      <alignment horizontal="right" vertical="center"/>
    </xf>
    <xf numFmtId="4" fontId="27" fillId="4" borderId="27" xfId="20" applyNumberFormat="1" applyFont="1" applyFill="1" applyBorder="1" applyAlignment="1">
      <alignment vertical="center"/>
    </xf>
    <xf numFmtId="49" fontId="10" fillId="0" borderId="88" xfId="2" applyNumberFormat="1" applyFont="1" applyBorder="1" applyAlignment="1">
      <alignment horizontal="center" vertical="center"/>
    </xf>
    <xf numFmtId="0" fontId="10" fillId="0" borderId="57" xfId="20" applyFont="1" applyBorder="1" applyAlignment="1">
      <alignment vertical="center"/>
    </xf>
    <xf numFmtId="2" fontId="10" fillId="0" borderId="96" xfId="2" applyNumberFormat="1" applyFont="1" applyBorder="1" applyAlignment="1">
      <alignment vertical="center" wrapText="1"/>
    </xf>
    <xf numFmtId="0" fontId="10" fillId="0" borderId="101" xfId="2" applyFont="1" applyBorder="1" applyAlignment="1">
      <alignment horizontal="center" vertical="center"/>
    </xf>
    <xf numFmtId="0" fontId="10" fillId="0" borderId="99" xfId="21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24" fillId="0" borderId="20" xfId="9" applyFont="1" applyBorder="1" applyAlignment="1">
      <alignment vertical="center" wrapText="1"/>
    </xf>
    <xf numFmtId="0" fontId="10" fillId="0" borderId="29" xfId="12" applyFont="1" applyBorder="1" applyAlignment="1">
      <alignment horizontal="left" vertical="center" wrapText="1"/>
    </xf>
    <xf numFmtId="49" fontId="10" fillId="0" borderId="12" xfId="19" applyNumberFormat="1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vertical="center" wrapText="1"/>
    </xf>
    <xf numFmtId="0" fontId="10" fillId="0" borderId="12" xfId="12" applyFont="1" applyBorder="1" applyAlignment="1">
      <alignment vertical="center"/>
    </xf>
    <xf numFmtId="0" fontId="44" fillId="0" borderId="30" xfId="28" applyFont="1" applyBorder="1" applyAlignment="1">
      <alignment vertical="center" wrapText="1"/>
    </xf>
    <xf numFmtId="0" fontId="44" fillId="0" borderId="19" xfId="28" applyFont="1" applyBorder="1" applyAlignment="1">
      <alignment horizontal="center" vertical="center"/>
    </xf>
    <xf numFmtId="0" fontId="10" fillId="0" borderId="42" xfId="12" applyFont="1" applyBorder="1" applyAlignment="1">
      <alignment vertical="center" wrapText="1"/>
    </xf>
    <xf numFmtId="0" fontId="10" fillId="0" borderId="41" xfId="12" applyFont="1" applyBorder="1" applyAlignment="1">
      <alignment vertical="center" wrapText="1"/>
    </xf>
    <xf numFmtId="0" fontId="10" fillId="0" borderId="47" xfId="20" applyFont="1" applyBorder="1" applyAlignment="1">
      <alignment horizontal="center" vertical="center" wrapText="1"/>
    </xf>
    <xf numFmtId="0" fontId="10" fillId="0" borderId="13" xfId="20" applyFont="1" applyBorder="1" applyAlignment="1">
      <alignment horizontal="center" vertical="center" wrapText="1"/>
    </xf>
    <xf numFmtId="0" fontId="10" fillId="0" borderId="13" xfId="20" applyFont="1" applyBorder="1" applyAlignment="1">
      <alignment vertical="center" wrapText="1"/>
    </xf>
    <xf numFmtId="166" fontId="10" fillId="0" borderId="13" xfId="20" applyNumberFormat="1" applyFont="1" applyBorder="1" applyAlignment="1">
      <alignment vertical="center" wrapText="1"/>
    </xf>
    <xf numFmtId="166" fontId="10" fillId="0" borderId="12" xfId="2" applyNumberFormat="1" applyFont="1" applyBorder="1" applyAlignment="1">
      <alignment horizontal="right" vertical="center" wrapText="1"/>
    </xf>
    <xf numFmtId="4" fontId="44" fillId="3" borderId="31" xfId="13" applyNumberFormat="1" applyFont="1" applyFill="1" applyBorder="1" applyAlignment="1">
      <alignment vertical="center"/>
    </xf>
    <xf numFmtId="0" fontId="10" fillId="0" borderId="28" xfId="12" applyFont="1" applyBorder="1" applyAlignment="1">
      <alignment horizontal="center" vertical="center"/>
    </xf>
    <xf numFmtId="4" fontId="44" fillId="11" borderId="31" xfId="13" applyNumberFormat="1" applyFont="1" applyFill="1" applyBorder="1" applyAlignment="1">
      <alignment vertical="center"/>
    </xf>
    <xf numFmtId="0" fontId="8" fillId="3" borderId="9" xfId="4" applyFont="1" applyFill="1" applyBorder="1" applyAlignment="1">
      <alignment horizontal="center" vertical="center" wrapText="1"/>
    </xf>
    <xf numFmtId="0" fontId="9" fillId="11" borderId="74" xfId="7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4" fontId="8" fillId="0" borderId="45" xfId="3" applyNumberFormat="1" applyFont="1" applyBorder="1" applyAlignment="1">
      <alignment horizontal="center" vertical="center" wrapText="1"/>
    </xf>
    <xf numFmtId="4" fontId="10" fillId="4" borderId="14" xfId="7" applyNumberFormat="1" applyFont="1" applyFill="1" applyBorder="1" applyAlignment="1">
      <alignment vertical="center"/>
    </xf>
    <xf numFmtId="4" fontId="24" fillId="3" borderId="21" xfId="7" applyNumberFormat="1" applyFont="1" applyFill="1" applyBorder="1" applyAlignment="1">
      <alignment vertical="center" wrapText="1"/>
    </xf>
    <xf numFmtId="4" fontId="24" fillId="11" borderId="21" xfId="7" applyNumberFormat="1" applyFont="1" applyFill="1" applyBorder="1" applyAlignment="1">
      <alignment vertical="center" wrapText="1"/>
    </xf>
    <xf numFmtId="4" fontId="28" fillId="4" borderId="21" xfId="7" applyNumberFormat="1" applyFont="1" applyFill="1" applyBorder="1" applyAlignment="1">
      <alignment vertical="center" wrapText="1"/>
    </xf>
    <xf numFmtId="4" fontId="28" fillId="4" borderId="31" xfId="7" applyNumberFormat="1" applyFont="1" applyFill="1" applyBorder="1" applyAlignment="1">
      <alignment vertical="center" wrapText="1"/>
    </xf>
    <xf numFmtId="4" fontId="10" fillId="0" borderId="15" xfId="7" applyNumberFormat="1" applyFont="1" applyBorder="1" applyAlignment="1">
      <alignment vertical="center" wrapText="1"/>
    </xf>
    <xf numFmtId="4" fontId="32" fillId="4" borderId="4" xfId="7" applyNumberFormat="1" applyFont="1" applyFill="1" applyBorder="1" applyAlignment="1">
      <alignment vertical="center" wrapText="1"/>
    </xf>
    <xf numFmtId="4" fontId="8" fillId="3" borderId="54" xfId="1" applyNumberFormat="1" applyFont="1" applyFill="1" applyBorder="1" applyAlignment="1">
      <alignment vertical="center" wrapText="1"/>
    </xf>
    <xf numFmtId="0" fontId="8" fillId="11" borderId="41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vertical="center" wrapText="1"/>
    </xf>
    <xf numFmtId="0" fontId="10" fillId="0" borderId="8" xfId="7" applyFont="1" applyBorder="1" applyAlignment="1">
      <alignment horizontal="center" vertical="center" wrapText="1"/>
    </xf>
    <xf numFmtId="4" fontId="10" fillId="0" borderId="7" xfId="7" applyNumberFormat="1" applyFont="1" applyBorder="1" applyAlignment="1">
      <alignment vertical="center" wrapText="1"/>
    </xf>
    <xf numFmtId="0" fontId="10" fillId="0" borderId="58" xfId="7" applyFont="1" applyBorder="1" applyAlignment="1">
      <alignment horizontal="center" vertical="center" wrapText="1"/>
    </xf>
    <xf numFmtId="4" fontId="24" fillId="0" borderId="0" xfId="9" applyNumberFormat="1" applyFont="1" applyAlignment="1">
      <alignment horizontal="right" vertical="center" wrapText="1"/>
    </xf>
    <xf numFmtId="4" fontId="25" fillId="16" borderId="39" xfId="7" applyNumberFormat="1" applyFont="1" applyFill="1" applyBorder="1" applyAlignment="1">
      <alignment vertical="center" wrapText="1"/>
    </xf>
    <xf numFmtId="4" fontId="25" fillId="16" borderId="2" xfId="7" applyNumberFormat="1" applyFont="1" applyFill="1" applyBorder="1" applyAlignment="1">
      <alignment vertical="center" wrapText="1"/>
    </xf>
    <xf numFmtId="4" fontId="25" fillId="16" borderId="66" xfId="7" applyNumberFormat="1" applyFont="1" applyFill="1" applyBorder="1" applyAlignment="1">
      <alignment vertical="center" wrapText="1"/>
    </xf>
    <xf numFmtId="4" fontId="10" fillId="16" borderId="46" xfId="7" applyNumberFormat="1" applyFont="1" applyFill="1" applyBorder="1" applyAlignment="1">
      <alignment vertical="center" wrapText="1"/>
    </xf>
    <xf numFmtId="4" fontId="10" fillId="16" borderId="8" xfId="7" applyNumberFormat="1" applyFont="1" applyFill="1" applyBorder="1" applyAlignment="1">
      <alignment vertical="center" wrapText="1"/>
    </xf>
    <xf numFmtId="4" fontId="10" fillId="16" borderId="7" xfId="7" applyNumberFormat="1" applyFont="1" applyFill="1" applyBorder="1" applyAlignment="1">
      <alignment vertical="center"/>
    </xf>
    <xf numFmtId="4" fontId="10" fillId="16" borderId="48" xfId="7" applyNumberFormat="1" applyFont="1" applyFill="1" applyBorder="1" applyAlignment="1">
      <alignment vertical="center" wrapText="1"/>
    </xf>
    <xf numFmtId="4" fontId="10" fillId="16" borderId="19" xfId="7" applyNumberFormat="1" applyFont="1" applyFill="1" applyBorder="1" applyAlignment="1">
      <alignment vertical="center" wrapText="1"/>
    </xf>
    <xf numFmtId="4" fontId="10" fillId="16" borderId="20" xfId="7" applyNumberFormat="1" applyFont="1" applyFill="1" applyBorder="1" applyAlignment="1">
      <alignment vertical="center"/>
    </xf>
    <xf numFmtId="4" fontId="10" fillId="16" borderId="58" xfId="7" applyNumberFormat="1" applyFont="1" applyFill="1" applyBorder="1" applyAlignment="1">
      <alignment vertical="center" wrapText="1"/>
    </xf>
    <xf numFmtId="4" fontId="10" fillId="16" borderId="57" xfId="7" applyNumberFormat="1" applyFont="1" applyFill="1" applyBorder="1" applyAlignment="1">
      <alignment vertical="center" wrapText="1"/>
    </xf>
    <xf numFmtId="4" fontId="10" fillId="16" borderId="121" xfId="7" applyNumberFormat="1" applyFont="1" applyFill="1" applyBorder="1" applyAlignment="1">
      <alignment vertical="center"/>
    </xf>
    <xf numFmtId="4" fontId="10" fillId="16" borderId="42" xfId="7" applyNumberFormat="1" applyFont="1" applyFill="1" applyBorder="1" applyAlignment="1">
      <alignment vertical="center" wrapText="1"/>
    </xf>
    <xf numFmtId="4" fontId="10" fillId="16" borderId="20" xfId="7" applyNumberFormat="1" applyFont="1" applyFill="1" applyBorder="1" applyAlignment="1">
      <alignment vertical="center" wrapText="1"/>
    </xf>
    <xf numFmtId="4" fontId="10" fillId="16" borderId="44" xfId="7" applyNumberFormat="1" applyFont="1" applyFill="1" applyBorder="1" applyAlignment="1">
      <alignment vertical="center" wrapText="1"/>
    </xf>
    <xf numFmtId="4" fontId="10" fillId="16" borderId="30" xfId="7" applyNumberFormat="1" applyFont="1" applyFill="1" applyBorder="1" applyAlignment="1">
      <alignment vertical="center" wrapText="1"/>
    </xf>
    <xf numFmtId="4" fontId="10" fillId="16" borderId="30" xfId="7" applyNumberFormat="1" applyFont="1" applyFill="1" applyBorder="1" applyAlignment="1">
      <alignment vertical="center"/>
    </xf>
    <xf numFmtId="4" fontId="10" fillId="16" borderId="128" xfId="7" applyNumberFormat="1" applyFont="1" applyFill="1" applyBorder="1" applyAlignment="1">
      <alignment vertical="center" wrapText="1"/>
    </xf>
    <xf numFmtId="4" fontId="10" fillId="16" borderId="121" xfId="7" applyNumberFormat="1" applyFont="1" applyFill="1" applyBorder="1" applyAlignment="1">
      <alignment vertical="center" wrapText="1"/>
    </xf>
    <xf numFmtId="4" fontId="10" fillId="0" borderId="22" xfId="7" applyNumberFormat="1" applyFont="1" applyBorder="1" applyAlignment="1">
      <alignment horizontal="right" vertical="center" wrapText="1"/>
    </xf>
    <xf numFmtId="4" fontId="10" fillId="0" borderId="32" xfId="7" applyNumberFormat="1" applyFont="1" applyBorder="1" applyAlignment="1">
      <alignment horizontal="right" vertical="center" wrapText="1"/>
    </xf>
    <xf numFmtId="4" fontId="10" fillId="0" borderId="102" xfId="7" applyNumberFormat="1" applyFont="1" applyBorder="1" applyAlignment="1">
      <alignment horizontal="right" vertical="center" wrapText="1"/>
    </xf>
    <xf numFmtId="4" fontId="10" fillId="13" borderId="21" xfId="7" applyNumberFormat="1" applyFont="1" applyFill="1" applyBorder="1" applyAlignment="1">
      <alignment horizontal="right" vertical="center" wrapText="1"/>
    </xf>
    <xf numFmtId="4" fontId="10" fillId="13" borderId="31" xfId="7" applyNumberFormat="1" applyFont="1" applyFill="1" applyBorder="1" applyAlignment="1">
      <alignment horizontal="right" vertical="center" wrapText="1"/>
    </xf>
    <xf numFmtId="4" fontId="10" fillId="13" borderId="49" xfId="7" applyNumberFormat="1" applyFont="1" applyFill="1" applyBorder="1" applyAlignment="1">
      <alignment horizontal="right" vertical="center" wrapText="1"/>
    </xf>
    <xf numFmtId="4" fontId="24" fillId="0" borderId="0" xfId="7" applyNumberFormat="1" applyFont="1"/>
    <xf numFmtId="2" fontId="10" fillId="0" borderId="0" xfId="20" applyNumberFormat="1" applyFont="1"/>
    <xf numFmtId="2" fontId="24" fillId="0" borderId="0" xfId="7" applyNumberFormat="1" applyFont="1"/>
    <xf numFmtId="0" fontId="52" fillId="0" borderId="7" xfId="27" applyFont="1" applyBorder="1" applyAlignment="1">
      <alignment horizontal="left" vertical="center" wrapText="1"/>
    </xf>
    <xf numFmtId="4" fontId="10" fillId="0" borderId="6" xfId="20" applyNumberFormat="1" applyFont="1" applyBorder="1" applyAlignment="1">
      <alignment vertical="center" wrapText="1"/>
    </xf>
    <xf numFmtId="4" fontId="52" fillId="0" borderId="94" xfId="27" applyNumberFormat="1" applyFont="1" applyBorder="1" applyAlignment="1">
      <alignment horizontal="right" vertical="center" wrapText="1"/>
    </xf>
    <xf numFmtId="0" fontId="52" fillId="0" borderId="12" xfId="27" applyFont="1" applyBorder="1" applyAlignment="1">
      <alignment horizontal="left" vertical="center" wrapText="1"/>
    </xf>
    <xf numFmtId="4" fontId="10" fillId="0" borderId="101" xfId="20" applyNumberFormat="1" applyFont="1" applyBorder="1" applyAlignment="1">
      <alignment vertical="center" wrapText="1"/>
    </xf>
    <xf numFmtId="4" fontId="52" fillId="0" borderId="91" xfId="27" applyNumberFormat="1" applyFont="1" applyBorder="1" applyAlignment="1">
      <alignment horizontal="right" vertical="center" wrapText="1"/>
    </xf>
    <xf numFmtId="4" fontId="10" fillId="0" borderId="20" xfId="2" applyNumberFormat="1" applyFont="1" applyBorder="1" applyAlignment="1">
      <alignment vertical="center"/>
    </xf>
    <xf numFmtId="4" fontId="32" fillId="0" borderId="66" xfId="20" applyNumberFormat="1" applyFont="1" applyBorder="1" applyAlignment="1">
      <alignment vertical="center" wrapText="1"/>
    </xf>
    <xf numFmtId="4" fontId="10" fillId="0" borderId="7" xfId="20" applyNumberFormat="1" applyFont="1" applyBorder="1" applyAlignment="1">
      <alignment vertical="center" wrapText="1"/>
    </xf>
    <xf numFmtId="4" fontId="10" fillId="0" borderId="94" xfId="2" applyNumberFormat="1" applyFont="1" applyBorder="1" applyAlignment="1">
      <alignment horizontal="right" vertical="center" wrapText="1"/>
    </xf>
    <xf numFmtId="0" fontId="10" fillId="0" borderId="99" xfId="2" applyFont="1" applyBorder="1" applyAlignment="1">
      <alignment vertical="center"/>
    </xf>
    <xf numFmtId="49" fontId="10" fillId="0" borderId="150" xfId="2" applyNumberFormat="1" applyFont="1" applyBorder="1" applyAlignment="1">
      <alignment horizontal="center" vertical="center"/>
    </xf>
    <xf numFmtId="4" fontId="10" fillId="3" borderId="14" xfId="7" applyNumberFormat="1" applyFont="1" applyFill="1" applyBorder="1" applyAlignment="1">
      <alignment vertical="center"/>
    </xf>
    <xf numFmtId="4" fontId="10" fillId="11" borderId="14" xfId="7" applyNumberFormat="1" applyFont="1" applyFill="1" applyBorder="1" applyAlignment="1">
      <alignment vertical="center"/>
    </xf>
    <xf numFmtId="4" fontId="10" fillId="0" borderId="15" xfId="2" applyNumberFormat="1" applyFont="1" applyBorder="1" applyAlignment="1">
      <alignment horizontal="left" vertical="center" wrapText="1"/>
    </xf>
    <xf numFmtId="4" fontId="10" fillId="4" borderId="54" xfId="7" applyNumberFormat="1" applyFont="1" applyFill="1" applyBorder="1"/>
    <xf numFmtId="0" fontId="10" fillId="0" borderId="58" xfId="2" applyFont="1" applyBorder="1" applyAlignment="1">
      <alignment horizontal="center" vertical="center"/>
    </xf>
    <xf numFmtId="0" fontId="44" fillId="0" borderId="57" xfId="16" applyFont="1" applyBorder="1" applyAlignment="1">
      <alignment vertical="center"/>
    </xf>
    <xf numFmtId="0" fontId="44" fillId="0" borderId="121" xfId="16" applyFont="1" applyBorder="1" applyAlignment="1">
      <alignment vertical="center"/>
    </xf>
    <xf numFmtId="4" fontId="10" fillId="0" borderId="8" xfId="20" applyNumberFormat="1" applyFont="1" applyBorder="1" applyAlignment="1">
      <alignment vertical="center" wrapText="1"/>
    </xf>
    <xf numFmtId="4" fontId="10" fillId="0" borderId="57" xfId="20" applyNumberFormat="1" applyFont="1" applyBorder="1"/>
    <xf numFmtId="0" fontId="10" fillId="0" borderId="57" xfId="20" applyFont="1" applyBorder="1"/>
    <xf numFmtId="0" fontId="57" fillId="0" borderId="89" xfId="27" applyFont="1" applyBorder="1" applyAlignment="1">
      <alignment horizontal="left" vertical="center" wrapText="1"/>
    </xf>
    <xf numFmtId="4" fontId="10" fillId="0" borderId="0" xfId="20" applyNumberFormat="1" applyFont="1" applyAlignment="1">
      <alignment horizontal="left"/>
    </xf>
    <xf numFmtId="0" fontId="34" fillId="0" borderId="22" xfId="12" applyFont="1" applyBorder="1" applyAlignment="1">
      <alignment vertical="center"/>
    </xf>
    <xf numFmtId="0" fontId="10" fillId="0" borderId="121" xfId="30" applyFont="1" applyBorder="1" applyAlignment="1">
      <alignment horizontal="left" vertical="center" wrapText="1"/>
    </xf>
    <xf numFmtId="4" fontId="10" fillId="3" borderId="49" xfId="18" applyNumberFormat="1" applyFont="1" applyFill="1" applyBorder="1" applyAlignment="1">
      <alignment vertical="center" wrapText="1"/>
    </xf>
    <xf numFmtId="0" fontId="10" fillId="0" borderId="121" xfId="18" applyFont="1" applyBorder="1" applyAlignment="1">
      <alignment vertical="center" wrapText="1"/>
    </xf>
    <xf numFmtId="4" fontId="10" fillId="11" borderId="49" xfId="18" applyNumberFormat="1" applyFont="1" applyFill="1" applyBorder="1" applyAlignment="1">
      <alignment vertical="center" wrapText="1"/>
    </xf>
    <xf numFmtId="4" fontId="10" fillId="4" borderId="49" xfId="18" applyNumberFormat="1" applyFont="1" applyFill="1" applyBorder="1" applyAlignment="1">
      <alignment vertical="center" wrapText="1"/>
    </xf>
    <xf numFmtId="4" fontId="8" fillId="3" borderId="52" xfId="2" applyNumberFormat="1" applyFont="1" applyFill="1" applyBorder="1" applyAlignment="1">
      <alignment vertical="center"/>
    </xf>
    <xf numFmtId="0" fontId="8" fillId="0" borderId="28" xfId="20" applyFont="1" applyBorder="1" applyAlignment="1">
      <alignment horizontal="center" vertical="center"/>
    </xf>
    <xf numFmtId="49" fontId="8" fillId="0" borderId="29" xfId="2" applyNumberFormat="1" applyFont="1" applyBorder="1" applyAlignment="1">
      <alignment horizontal="center" vertical="center"/>
    </xf>
    <xf numFmtId="0" fontId="8" fillId="0" borderId="97" xfId="2" applyFont="1" applyBorder="1" applyAlignment="1">
      <alignment vertical="center"/>
    </xf>
    <xf numFmtId="4" fontId="8" fillId="11" borderId="31" xfId="2" applyNumberFormat="1" applyFont="1" applyFill="1" applyBorder="1" applyAlignment="1">
      <alignment vertical="center"/>
    </xf>
    <xf numFmtId="4" fontId="8" fillId="4" borderId="31" xfId="2" applyNumberFormat="1" applyFont="1" applyFill="1" applyBorder="1" applyAlignment="1">
      <alignment vertical="center"/>
    </xf>
    <xf numFmtId="4" fontId="8" fillId="0" borderId="97" xfId="2" applyNumberFormat="1" applyFont="1" applyBorder="1" applyAlignment="1">
      <alignment horizontal="center" vertical="center"/>
    </xf>
    <xf numFmtId="4" fontId="8" fillId="4" borderId="27" xfId="2" applyNumberFormat="1" applyFont="1" applyFill="1" applyBorder="1" applyAlignment="1">
      <alignment vertical="center"/>
    </xf>
    <xf numFmtId="4" fontId="10" fillId="4" borderId="31" xfId="2" applyNumberFormat="1" applyFont="1" applyFill="1" applyBorder="1"/>
    <xf numFmtId="0" fontId="10" fillId="0" borderId="30" xfId="9" applyFont="1" applyBorder="1" applyAlignment="1">
      <alignment horizontal="left" vertical="center" wrapText="1"/>
    </xf>
    <xf numFmtId="0" fontId="10" fillId="0" borderId="121" xfId="9" applyFont="1" applyBorder="1" applyAlignment="1">
      <alignment horizontal="left" vertical="center" wrapText="1"/>
    </xf>
    <xf numFmtId="4" fontId="32" fillId="0" borderId="3" xfId="7" applyNumberFormat="1" applyFont="1" applyBorder="1" applyAlignment="1">
      <alignment vertical="center" wrapText="1"/>
    </xf>
    <xf numFmtId="4" fontId="32" fillId="0" borderId="66" xfId="7" applyNumberFormat="1" applyFont="1" applyBorder="1" applyAlignment="1">
      <alignment vertical="center" wrapText="1"/>
    </xf>
    <xf numFmtId="4" fontId="10" fillId="0" borderId="8" xfId="7" applyNumberFormat="1" applyFont="1" applyBorder="1" applyAlignment="1">
      <alignment vertical="center" wrapText="1"/>
    </xf>
    <xf numFmtId="4" fontId="10" fillId="0" borderId="7" xfId="7" applyNumberFormat="1" applyFont="1" applyBorder="1" applyAlignment="1">
      <alignment vertical="center"/>
    </xf>
    <xf numFmtId="0" fontId="10" fillId="0" borderId="12" xfId="7" applyFont="1" applyBorder="1" applyAlignment="1">
      <alignment vertical="center" wrapText="1"/>
    </xf>
    <xf numFmtId="4" fontId="10" fillId="0" borderId="13" xfId="7" applyNumberFormat="1" applyFont="1" applyBorder="1" applyAlignment="1">
      <alignment vertical="center" wrapText="1"/>
    </xf>
    <xf numFmtId="4" fontId="10" fillId="0" borderId="12" xfId="7" applyNumberFormat="1" applyFont="1" applyBorder="1" applyAlignment="1">
      <alignment vertical="center" wrapText="1"/>
    </xf>
    <xf numFmtId="4" fontId="10" fillId="4" borderId="14" xfId="7" applyNumberFormat="1" applyFont="1" applyFill="1" applyBorder="1" applyAlignment="1">
      <alignment horizontal="right" vertical="center" wrapText="1"/>
    </xf>
    <xf numFmtId="0" fontId="10" fillId="0" borderId="99" xfId="12" applyFont="1" applyBorder="1" applyAlignment="1">
      <alignment vertical="center" wrapText="1"/>
    </xf>
    <xf numFmtId="49" fontId="10" fillId="0" borderId="57" xfId="23" applyNumberFormat="1" applyFont="1" applyBorder="1" applyAlignment="1">
      <alignment horizontal="center" vertical="center"/>
    </xf>
    <xf numFmtId="0" fontId="10" fillId="0" borderId="91" xfId="2" applyFont="1" applyBorder="1" applyAlignment="1">
      <alignment vertical="center" wrapText="1"/>
    </xf>
    <xf numFmtId="0" fontId="10" fillId="0" borderId="57" xfId="2" applyFont="1" applyBorder="1" applyAlignment="1">
      <alignment horizontal="center" vertical="center" wrapText="1"/>
    </xf>
    <xf numFmtId="4" fontId="10" fillId="11" borderId="101" xfId="20" applyNumberFormat="1" applyFont="1" applyFill="1" applyBorder="1" applyAlignment="1">
      <alignment vertical="center" wrapText="1"/>
    </xf>
    <xf numFmtId="4" fontId="10" fillId="0" borderId="49" xfId="20" applyNumberFormat="1" applyFont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10" fillId="0" borderId="52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/>
    </xf>
    <xf numFmtId="0" fontId="57" fillId="0" borderId="6" xfId="5" applyFont="1" applyBorder="1" applyAlignment="1">
      <alignment horizontal="left" vertical="center"/>
    </xf>
    <xf numFmtId="0" fontId="56" fillId="0" borderId="39" xfId="5" applyFont="1" applyBorder="1" applyAlignment="1">
      <alignment horizontal="left" vertical="center"/>
    </xf>
    <xf numFmtId="166" fontId="8" fillId="3" borderId="41" xfId="1" applyNumberFormat="1" applyFont="1" applyFill="1" applyBorder="1" applyAlignment="1">
      <alignment vertical="center" wrapText="1"/>
    </xf>
    <xf numFmtId="166" fontId="8" fillId="8" borderId="14" xfId="1" applyNumberFormat="1" applyFont="1" applyFill="1" applyBorder="1" applyAlignment="1">
      <alignment vertical="center" wrapText="1"/>
    </xf>
    <xf numFmtId="166" fontId="6" fillId="3" borderId="39" xfId="1" applyNumberFormat="1" applyFont="1" applyFill="1" applyBorder="1" applyAlignment="1">
      <alignment vertical="center" wrapText="1"/>
    </xf>
    <xf numFmtId="166" fontId="6" fillId="8" borderId="4" xfId="1" applyNumberFormat="1" applyFont="1" applyFill="1" applyBorder="1" applyAlignment="1">
      <alignment vertical="center" wrapText="1"/>
    </xf>
    <xf numFmtId="166" fontId="8" fillId="3" borderId="42" xfId="1" applyNumberFormat="1" applyFont="1" applyFill="1" applyBorder="1" applyAlignment="1">
      <alignment vertical="center" wrapText="1"/>
    </xf>
    <xf numFmtId="166" fontId="8" fillId="8" borderId="21" xfId="1" applyNumberFormat="1" applyFont="1" applyFill="1" applyBorder="1" applyAlignment="1">
      <alignment vertical="center" wrapText="1"/>
    </xf>
    <xf numFmtId="0" fontId="2" fillId="0" borderId="0" xfId="20"/>
    <xf numFmtId="0" fontId="75" fillId="0" borderId="0" xfId="20" applyFont="1"/>
    <xf numFmtId="0" fontId="76" fillId="0" borderId="0" xfId="20" applyFont="1" applyAlignment="1">
      <alignment horizontal="center"/>
    </xf>
    <xf numFmtId="14" fontId="3" fillId="0" borderId="0" xfId="20" applyNumberFormat="1" applyFont="1"/>
    <xf numFmtId="0" fontId="3" fillId="0" borderId="0" xfId="20" applyFont="1"/>
    <xf numFmtId="0" fontId="75" fillId="0" borderId="0" xfId="20" applyFont="1" applyAlignment="1">
      <alignment horizontal="center"/>
    </xf>
    <xf numFmtId="0" fontId="2" fillId="0" borderId="0" xfId="37"/>
    <xf numFmtId="0" fontId="26" fillId="0" borderId="0" xfId="37" applyFont="1" applyAlignment="1">
      <alignment horizontal="center"/>
    </xf>
    <xf numFmtId="0" fontId="10" fillId="0" borderId="0" xfId="37" applyFont="1" applyAlignment="1">
      <alignment horizontal="left"/>
    </xf>
    <xf numFmtId="0" fontId="10" fillId="0" borderId="0" xfId="37" applyFont="1"/>
    <xf numFmtId="49" fontId="26" fillId="0" borderId="0" xfId="37" applyNumberFormat="1" applyFont="1" applyAlignment="1">
      <alignment horizontal="center"/>
    </xf>
    <xf numFmtId="49" fontId="10" fillId="0" borderId="0" xfId="37" applyNumberFormat="1" applyFont="1"/>
    <xf numFmtId="0" fontId="77" fillId="0" borderId="0" xfId="30" applyFont="1"/>
    <xf numFmtId="0" fontId="2" fillId="0" borderId="0" xfId="30"/>
    <xf numFmtId="0" fontId="77" fillId="0" borderId="0" xfId="30" applyFont="1" applyAlignment="1">
      <alignment vertical="center" shrinkToFit="1"/>
    </xf>
    <xf numFmtId="0" fontId="3" fillId="0" borderId="0" xfId="30" applyFont="1" applyAlignment="1">
      <alignment vertical="center"/>
    </xf>
    <xf numFmtId="0" fontId="3" fillId="0" borderId="0" xfId="37" applyFont="1" applyAlignment="1">
      <alignment horizontal="center" vertical="center"/>
    </xf>
    <xf numFmtId="0" fontId="3" fillId="0" borderId="0" xfId="37" applyFont="1" applyAlignment="1">
      <alignment horizontal="center"/>
    </xf>
    <xf numFmtId="0" fontId="2" fillId="0" borderId="0" xfId="37" applyAlignment="1">
      <alignment horizontal="center" vertical="center"/>
    </xf>
    <xf numFmtId="0" fontId="20" fillId="0" borderId="0" xfId="37" applyFont="1" applyAlignment="1">
      <alignment vertical="center"/>
    </xf>
    <xf numFmtId="0" fontId="2" fillId="0" borderId="0" xfId="37" applyAlignment="1">
      <alignment vertical="center"/>
    </xf>
    <xf numFmtId="0" fontId="8" fillId="0" borderId="0" xfId="37" applyFont="1" applyAlignment="1">
      <alignment horizontal="right"/>
    </xf>
    <xf numFmtId="0" fontId="8" fillId="0" borderId="16" xfId="37" applyFont="1" applyBorder="1" applyAlignment="1">
      <alignment horizontal="center" vertical="center"/>
    </xf>
    <xf numFmtId="0" fontId="8" fillId="3" borderId="4" xfId="37" applyFont="1" applyFill="1" applyBorder="1" applyAlignment="1">
      <alignment horizontal="center" vertical="center"/>
    </xf>
    <xf numFmtId="0" fontId="8" fillId="17" borderId="4" xfId="37" applyFont="1" applyFill="1" applyBorder="1" applyAlignment="1">
      <alignment horizontal="center" vertical="center"/>
    </xf>
    <xf numFmtId="4" fontId="8" fillId="3" borderId="4" xfId="37" applyNumberFormat="1" applyFont="1" applyFill="1" applyBorder="1" applyAlignment="1">
      <alignment vertical="center"/>
    </xf>
    <xf numFmtId="4" fontId="8" fillId="0" borderId="5" xfId="37" applyNumberFormat="1" applyFont="1" applyBorder="1" applyAlignment="1">
      <alignment vertical="center"/>
    </xf>
    <xf numFmtId="4" fontId="8" fillId="17" borderId="5" xfId="37" applyNumberFormat="1" applyFont="1" applyFill="1" applyBorder="1" applyAlignment="1">
      <alignment vertical="center"/>
    </xf>
    <xf numFmtId="0" fontId="10" fillId="0" borderId="17" xfId="37" applyFont="1" applyBorder="1" applyAlignment="1">
      <alignment horizontal="center" vertical="center"/>
    </xf>
    <xf numFmtId="4" fontId="10" fillId="3" borderId="9" xfId="37" applyNumberFormat="1" applyFont="1" applyFill="1" applyBorder="1" applyAlignment="1">
      <alignment vertical="center"/>
    </xf>
    <xf numFmtId="4" fontId="10" fillId="0" borderId="9" xfId="37" applyNumberFormat="1" applyFont="1" applyBorder="1" applyAlignment="1">
      <alignment vertical="center"/>
    </xf>
    <xf numFmtId="4" fontId="10" fillId="17" borderId="9" xfId="37" applyNumberFormat="1" applyFont="1" applyFill="1" applyBorder="1" applyAlignment="1">
      <alignment vertical="center"/>
    </xf>
    <xf numFmtId="0" fontId="10" fillId="0" borderId="18" xfId="37" applyFont="1" applyBorder="1" applyAlignment="1">
      <alignment horizontal="center" vertical="center"/>
    </xf>
    <xf numFmtId="4" fontId="10" fillId="3" borderId="31" xfId="37" applyNumberFormat="1" applyFont="1" applyFill="1" applyBorder="1" applyAlignment="1">
      <alignment vertical="center"/>
    </xf>
    <xf numFmtId="4" fontId="10" fillId="0" borderId="31" xfId="37" applyNumberFormat="1" applyFont="1" applyBorder="1" applyAlignment="1">
      <alignment vertical="center"/>
    </xf>
    <xf numFmtId="4" fontId="10" fillId="17" borderId="21" xfId="37" applyNumberFormat="1" applyFont="1" applyFill="1" applyBorder="1" applyAlignment="1">
      <alignment vertical="center"/>
    </xf>
    <xf numFmtId="0" fontId="10" fillId="0" borderId="38" xfId="37" applyFont="1" applyBorder="1" applyAlignment="1">
      <alignment horizontal="center" vertical="center"/>
    </xf>
    <xf numFmtId="4" fontId="10" fillId="3" borderId="15" xfId="37" applyNumberFormat="1" applyFont="1" applyFill="1" applyBorder="1" applyAlignment="1">
      <alignment vertical="center"/>
    </xf>
    <xf numFmtId="4" fontId="10" fillId="0" borderId="15" xfId="37" applyNumberFormat="1" applyFont="1" applyBorder="1" applyAlignment="1">
      <alignment vertical="center"/>
    </xf>
    <xf numFmtId="4" fontId="10" fillId="17" borderId="15" xfId="37" applyNumberFormat="1" applyFont="1" applyFill="1" applyBorder="1" applyAlignment="1">
      <alignment vertical="center"/>
    </xf>
    <xf numFmtId="0" fontId="10" fillId="0" borderId="41" xfId="37" applyFont="1" applyBorder="1" applyAlignment="1">
      <alignment vertical="center"/>
    </xf>
    <xf numFmtId="0" fontId="29" fillId="0" borderId="0" xfId="37" applyFont="1" applyAlignment="1">
      <alignment horizontal="center" vertical="center"/>
    </xf>
    <xf numFmtId="0" fontId="29" fillId="0" borderId="0" xfId="37" applyFont="1" applyAlignment="1">
      <alignment vertical="center"/>
    </xf>
    <xf numFmtId="4" fontId="8" fillId="0" borderId="4" xfId="37" applyNumberFormat="1" applyFont="1" applyBorder="1" applyAlignment="1">
      <alignment vertical="center"/>
    </xf>
    <xf numFmtId="4" fontId="8" fillId="17" borderId="4" xfId="37" applyNumberFormat="1" applyFont="1" applyFill="1" applyBorder="1" applyAlignment="1">
      <alignment vertical="center"/>
    </xf>
    <xf numFmtId="0" fontId="10" fillId="0" borderId="64" xfId="37" applyFont="1" applyBorder="1" applyAlignment="1">
      <alignment horizontal="center" vertical="center"/>
    </xf>
    <xf numFmtId="4" fontId="10" fillId="0" borderId="32" xfId="37" applyNumberFormat="1" applyFont="1" applyBorder="1" applyAlignment="1">
      <alignment vertical="center"/>
    </xf>
    <xf numFmtId="4" fontId="10" fillId="17" borderId="32" xfId="37" applyNumberFormat="1" applyFont="1" applyFill="1" applyBorder="1" applyAlignment="1">
      <alignment vertical="center"/>
    </xf>
    <xf numFmtId="4" fontId="10" fillId="3" borderId="21" xfId="37" applyNumberFormat="1" applyFont="1" applyFill="1" applyBorder="1" applyAlignment="1">
      <alignment vertical="center"/>
    </xf>
    <xf numFmtId="4" fontId="10" fillId="0" borderId="22" xfId="37" applyNumberFormat="1" applyFont="1" applyBorder="1" applyAlignment="1">
      <alignment vertical="center"/>
    </xf>
    <xf numFmtId="4" fontId="10" fillId="17" borderId="22" xfId="37" applyNumberFormat="1" applyFont="1" applyFill="1" applyBorder="1" applyAlignment="1">
      <alignment vertical="center"/>
    </xf>
    <xf numFmtId="4" fontId="10" fillId="3" borderId="35" xfId="37" applyNumberFormat="1" applyFont="1" applyFill="1" applyBorder="1" applyAlignment="1">
      <alignment vertical="center"/>
    </xf>
    <xf numFmtId="4" fontId="10" fillId="0" borderId="36" xfId="37" applyNumberFormat="1" applyFont="1" applyBorder="1" applyAlignment="1">
      <alignment vertical="center"/>
    </xf>
    <xf numFmtId="4" fontId="10" fillId="17" borderId="36" xfId="37" applyNumberFormat="1" applyFont="1" applyFill="1" applyBorder="1" applyAlignment="1">
      <alignment vertical="center"/>
    </xf>
    <xf numFmtId="0" fontId="10" fillId="0" borderId="16" xfId="37" applyFont="1" applyBorder="1" applyAlignment="1">
      <alignment horizontal="center" vertical="center"/>
    </xf>
    <xf numFmtId="4" fontId="10" fillId="3" borderId="4" xfId="37" applyNumberFormat="1" applyFont="1" applyFill="1" applyBorder="1" applyAlignment="1">
      <alignment vertical="center"/>
    </xf>
    <xf numFmtId="4" fontId="10" fillId="0" borderId="5" xfId="37" applyNumberFormat="1" applyFont="1" applyBorder="1" applyAlignment="1">
      <alignment vertical="center"/>
    </xf>
    <xf numFmtId="4" fontId="10" fillId="17" borderId="5" xfId="37" applyNumberFormat="1" applyFont="1" applyFill="1" applyBorder="1" applyAlignment="1">
      <alignment vertical="center"/>
    </xf>
    <xf numFmtId="0" fontId="10" fillId="0" borderId="0" xfId="37" applyFont="1" applyAlignment="1">
      <alignment horizontal="center" vertical="center"/>
    </xf>
    <xf numFmtId="0" fontId="10" fillId="0" borderId="0" xfId="37" applyFont="1" applyAlignment="1">
      <alignment horizontal="center" vertical="center" wrapText="1"/>
    </xf>
    <xf numFmtId="0" fontId="10" fillId="0" borderId="0" xfId="37" applyFont="1" applyAlignment="1">
      <alignment vertical="center" wrapText="1"/>
    </xf>
    <xf numFmtId="4" fontId="10" fillId="0" borderId="0" xfId="37" applyNumberFormat="1" applyFont="1"/>
    <xf numFmtId="0" fontId="10" fillId="0" borderId="28" xfId="37" applyFont="1" applyBorder="1" applyAlignment="1">
      <alignment horizontal="center" vertical="center"/>
    </xf>
    <xf numFmtId="0" fontId="10" fillId="0" borderId="7" xfId="37" applyFont="1" applyBorder="1" applyAlignment="1">
      <alignment horizontal="center" vertical="center"/>
    </xf>
    <xf numFmtId="4" fontId="10" fillId="17" borderId="31" xfId="37" applyNumberFormat="1" applyFont="1" applyFill="1" applyBorder="1" applyAlignment="1">
      <alignment vertical="center"/>
    </xf>
    <xf numFmtId="0" fontId="10" fillId="0" borderId="20" xfId="37" applyFont="1" applyBorder="1" applyAlignment="1">
      <alignment horizontal="center" vertical="center"/>
    </xf>
    <xf numFmtId="4" fontId="10" fillId="0" borderId="21" xfId="37" applyNumberFormat="1" applyFont="1" applyBorder="1" applyAlignment="1">
      <alignment vertical="center"/>
    </xf>
    <xf numFmtId="4" fontId="2" fillId="0" borderId="0" xfId="37" applyNumberFormat="1" applyAlignment="1">
      <alignment vertical="center"/>
    </xf>
    <xf numFmtId="166" fontId="2" fillId="0" borderId="0" xfId="37" applyNumberFormat="1" applyAlignment="1">
      <alignment vertical="center"/>
    </xf>
    <xf numFmtId="0" fontId="10" fillId="0" borderId="37" xfId="37" applyFont="1" applyBorder="1" applyAlignment="1">
      <alignment horizontal="center" vertical="center"/>
    </xf>
    <xf numFmtId="0" fontId="10" fillId="0" borderId="12" xfId="37" applyFont="1" applyBorder="1" applyAlignment="1">
      <alignment horizontal="center" vertical="center"/>
    </xf>
    <xf numFmtId="4" fontId="10" fillId="0" borderId="35" xfId="37" applyNumberFormat="1" applyFont="1" applyBorder="1" applyAlignment="1">
      <alignment vertical="center"/>
    </xf>
    <xf numFmtId="4" fontId="10" fillId="17" borderId="35" xfId="37" applyNumberFormat="1" applyFont="1" applyFill="1" applyBorder="1" applyAlignment="1">
      <alignment vertical="center"/>
    </xf>
    <xf numFmtId="0" fontId="10" fillId="0" borderId="33" xfId="37" applyFont="1" applyBorder="1" applyAlignment="1">
      <alignment horizontal="center" vertical="center"/>
    </xf>
    <xf numFmtId="0" fontId="10" fillId="0" borderId="33" xfId="37" applyFont="1" applyBorder="1" applyAlignment="1">
      <alignment horizontal="left" vertical="center"/>
    </xf>
    <xf numFmtId="0" fontId="10" fillId="0" borderId="36" xfId="37" applyFont="1" applyBorder="1" applyAlignment="1">
      <alignment horizontal="left" vertical="center"/>
    </xf>
    <xf numFmtId="0" fontId="10" fillId="0" borderId="23" xfId="37" applyFont="1" applyBorder="1" applyAlignment="1">
      <alignment horizontal="center" vertical="center"/>
    </xf>
    <xf numFmtId="0" fontId="10" fillId="0" borderId="121" xfId="37" applyFont="1" applyBorder="1" applyAlignment="1">
      <alignment horizontal="center" vertical="center"/>
    </xf>
    <xf numFmtId="4" fontId="10" fillId="3" borderId="26" xfId="37" applyNumberFormat="1" applyFont="1" applyFill="1" applyBorder="1" applyAlignment="1">
      <alignment vertical="center"/>
    </xf>
    <xf numFmtId="4" fontId="10" fillId="17" borderId="26" xfId="37" applyNumberFormat="1" applyFont="1" applyFill="1" applyBorder="1" applyAlignment="1">
      <alignment vertical="center"/>
    </xf>
    <xf numFmtId="0" fontId="10" fillId="0" borderId="25" xfId="37" applyFont="1" applyBorder="1" applyAlignment="1">
      <alignment horizontal="center" vertical="center"/>
    </xf>
    <xf numFmtId="4" fontId="10" fillId="3" borderId="14" xfId="37" applyNumberFormat="1" applyFont="1" applyFill="1" applyBorder="1" applyAlignment="1">
      <alignment vertical="center"/>
    </xf>
    <xf numFmtId="4" fontId="10" fillId="0" borderId="14" xfId="37" applyNumberFormat="1" applyFont="1" applyBorder="1" applyAlignment="1">
      <alignment vertical="center"/>
    </xf>
    <xf numFmtId="4" fontId="10" fillId="17" borderId="14" xfId="37" applyNumberFormat="1" applyFont="1" applyFill="1" applyBorder="1" applyAlignment="1">
      <alignment vertical="center"/>
    </xf>
    <xf numFmtId="4" fontId="2" fillId="0" borderId="0" xfId="37" applyNumberFormat="1"/>
    <xf numFmtId="167" fontId="2" fillId="0" borderId="0" xfId="37" applyNumberFormat="1"/>
    <xf numFmtId="0" fontId="8" fillId="0" borderId="0" xfId="37" applyFont="1" applyAlignment="1">
      <alignment horizontal="center" vertical="center"/>
    </xf>
    <xf numFmtId="0" fontId="8" fillId="0" borderId="39" xfId="37" applyFont="1" applyBorder="1" applyAlignment="1">
      <alignment horizontal="center" vertical="center"/>
    </xf>
    <xf numFmtId="4" fontId="55" fillId="0" borderId="4" xfId="37" applyNumberFormat="1" applyFont="1" applyBorder="1" applyAlignment="1">
      <alignment horizontal="right" vertical="center"/>
    </xf>
    <xf numFmtId="0" fontId="55" fillId="0" borderId="1" xfId="37" applyFont="1" applyBorder="1" applyAlignment="1">
      <alignment horizontal="center" vertical="center"/>
    </xf>
    <xf numFmtId="0" fontId="34" fillId="0" borderId="73" xfId="37" applyFont="1" applyBorder="1" applyAlignment="1">
      <alignment horizontal="center" vertical="center"/>
    </xf>
    <xf numFmtId="0" fontId="56" fillId="0" borderId="39" xfId="37" applyFont="1" applyBorder="1" applyAlignment="1">
      <alignment horizontal="center" vertical="center"/>
    </xf>
    <xf numFmtId="0" fontId="55" fillId="0" borderId="66" xfId="37" applyFont="1" applyBorder="1" applyAlignment="1">
      <alignment horizontal="center" vertical="center"/>
    </xf>
    <xf numFmtId="0" fontId="55" fillId="0" borderId="39" xfId="37" applyFont="1" applyBorder="1" applyAlignment="1">
      <alignment horizontal="left" vertical="center"/>
    </xf>
    <xf numFmtId="4" fontId="55" fillId="0" borderId="4" xfId="37" applyNumberFormat="1" applyFont="1" applyBorder="1" applyAlignment="1">
      <alignment vertical="center"/>
    </xf>
    <xf numFmtId="4" fontId="10" fillId="3" borderId="9" xfId="37" applyNumberFormat="1" applyFont="1" applyFill="1" applyBorder="1" applyAlignment="1">
      <alignment horizontal="right" vertical="center" wrapText="1"/>
    </xf>
    <xf numFmtId="0" fontId="52" fillId="0" borderId="52" xfId="37" applyFont="1" applyBorder="1" applyAlignment="1">
      <alignment horizontal="center" vertical="center"/>
    </xf>
    <xf numFmtId="0" fontId="52" fillId="0" borderId="51" xfId="37" applyFont="1" applyBorder="1" applyAlignment="1">
      <alignment horizontal="center" vertical="center"/>
    </xf>
    <xf numFmtId="0" fontId="52" fillId="0" borderId="97" xfId="37" applyFont="1" applyBorder="1" applyAlignment="1">
      <alignment horizontal="center" vertical="center"/>
    </xf>
    <xf numFmtId="0" fontId="52" fillId="0" borderId="44" xfId="37" applyFont="1" applyBorder="1" applyAlignment="1">
      <alignment horizontal="left" vertical="center"/>
    </xf>
    <xf numFmtId="4" fontId="57" fillId="17" borderId="31" xfId="37" applyNumberFormat="1" applyFont="1" applyFill="1" applyBorder="1" applyAlignment="1">
      <alignment vertical="center"/>
    </xf>
    <xf numFmtId="4" fontId="10" fillId="3" borderId="21" xfId="37" applyNumberFormat="1" applyFont="1" applyFill="1" applyBorder="1" applyAlignment="1">
      <alignment horizontal="right" vertical="center" wrapText="1"/>
    </xf>
    <xf numFmtId="0" fontId="52" fillId="0" borderId="54" xfId="37" applyFont="1" applyBorder="1" applyAlignment="1">
      <alignment horizontal="center" vertical="center"/>
    </xf>
    <xf numFmtId="0" fontId="52" fillId="0" borderId="48" xfId="37" applyFont="1" applyBorder="1" applyAlignment="1">
      <alignment horizontal="center" vertical="center"/>
    </xf>
    <xf numFmtId="0" fontId="52" fillId="0" borderId="95" xfId="37" applyFont="1" applyBorder="1" applyAlignment="1">
      <alignment horizontal="center" vertical="center"/>
    </xf>
    <xf numFmtId="0" fontId="52" fillId="0" borderId="42" xfId="37" applyFont="1" applyBorder="1" applyAlignment="1">
      <alignment horizontal="left" vertical="center"/>
    </xf>
    <xf numFmtId="4" fontId="10" fillId="3" borderId="49" xfId="37" applyNumberFormat="1" applyFont="1" applyFill="1" applyBorder="1" applyAlignment="1">
      <alignment horizontal="right" vertical="center" wrapText="1"/>
    </xf>
    <xf numFmtId="0" fontId="52" fillId="0" borderId="101" xfId="37" applyFont="1" applyBorder="1" applyAlignment="1">
      <alignment horizontal="center" vertical="center"/>
    </xf>
    <xf numFmtId="0" fontId="52" fillId="0" borderId="128" xfId="37" applyFont="1" applyBorder="1" applyAlignment="1">
      <alignment horizontal="left" vertical="center"/>
    </xf>
    <xf numFmtId="4" fontId="57" fillId="17" borderId="14" xfId="37" applyNumberFormat="1" applyFont="1" applyFill="1" applyBorder="1" applyAlignment="1">
      <alignment vertical="center"/>
    </xf>
    <xf numFmtId="4" fontId="34" fillId="0" borderId="4" xfId="37" applyNumberFormat="1" applyFont="1" applyBorder="1" applyAlignment="1">
      <alignment horizontal="right" vertical="center"/>
    </xf>
    <xf numFmtId="0" fontId="56" fillId="0" borderId="1" xfId="37" applyFont="1" applyBorder="1" applyAlignment="1">
      <alignment horizontal="center" vertical="center"/>
    </xf>
    <xf numFmtId="0" fontId="55" fillId="0" borderId="2" xfId="37" applyFont="1" applyBorder="1" applyAlignment="1">
      <alignment horizontal="center" vertical="center"/>
    </xf>
    <xf numFmtId="0" fontId="56" fillId="0" borderId="2" xfId="37" applyFont="1" applyBorder="1" applyAlignment="1">
      <alignment horizontal="center" vertical="center"/>
    </xf>
    <xf numFmtId="0" fontId="56" fillId="0" borderId="39" xfId="37" applyFont="1" applyBorder="1" applyAlignment="1">
      <alignment horizontal="left" vertical="center"/>
    </xf>
    <xf numFmtId="4" fontId="56" fillId="0" borderId="4" xfId="37" applyNumberFormat="1" applyFont="1" applyBorder="1" applyAlignment="1">
      <alignment vertical="center"/>
    </xf>
    <xf numFmtId="4" fontId="10" fillId="3" borderId="9" xfId="37" applyNumberFormat="1" applyFont="1" applyFill="1" applyBorder="1" applyAlignment="1">
      <alignment horizontal="right" vertical="center"/>
    </xf>
    <xf numFmtId="0" fontId="57" fillId="0" borderId="6" xfId="37" applyFont="1" applyBorder="1" applyAlignment="1">
      <alignment horizontal="center" vertical="center"/>
    </xf>
    <xf numFmtId="0" fontId="57" fillId="0" borderId="8" xfId="37" applyFont="1" applyBorder="1" applyAlignment="1">
      <alignment horizontal="center" vertical="center"/>
    </xf>
    <xf numFmtId="0" fontId="57" fillId="0" borderId="7" xfId="37" applyFont="1" applyBorder="1" applyAlignment="1">
      <alignment horizontal="center" vertical="center"/>
    </xf>
    <xf numFmtId="0" fontId="57" fillId="0" borderId="94" xfId="37" applyFont="1" applyBorder="1" applyAlignment="1">
      <alignment horizontal="center" vertical="center"/>
    </xf>
    <xf numFmtId="0" fontId="52" fillId="0" borderId="40" xfId="37" applyFont="1" applyBorder="1" applyAlignment="1">
      <alignment horizontal="left" vertical="center"/>
    </xf>
    <xf numFmtId="4" fontId="57" fillId="17" borderId="9" xfId="37" applyNumberFormat="1" applyFont="1" applyFill="1" applyBorder="1" applyAlignment="1">
      <alignment vertical="center"/>
    </xf>
    <xf numFmtId="4" fontId="10" fillId="3" borderId="31" xfId="37" applyNumberFormat="1" applyFont="1" applyFill="1" applyBorder="1" applyAlignment="1">
      <alignment horizontal="right" vertical="center"/>
    </xf>
    <xf numFmtId="0" fontId="57" fillId="0" borderId="52" xfId="37" applyFont="1" applyBorder="1" applyAlignment="1">
      <alignment horizontal="center" vertical="center"/>
    </xf>
    <xf numFmtId="0" fontId="57" fillId="0" borderId="29" xfId="37" applyFont="1" applyBorder="1" applyAlignment="1">
      <alignment horizontal="center" vertical="center"/>
    </xf>
    <xf numFmtId="0" fontId="57" fillId="0" borderId="30" xfId="37" applyFont="1" applyBorder="1" applyAlignment="1">
      <alignment horizontal="center" vertical="center"/>
    </xf>
    <xf numFmtId="0" fontId="57" fillId="0" borderId="97" xfId="37" applyFont="1" applyBorder="1" applyAlignment="1">
      <alignment horizontal="center" vertical="center"/>
    </xf>
    <xf numFmtId="4" fontId="10" fillId="3" borderId="21" xfId="37" applyNumberFormat="1" applyFont="1" applyFill="1" applyBorder="1" applyAlignment="1">
      <alignment horizontal="right" vertical="center"/>
    </xf>
    <xf numFmtId="0" fontId="57" fillId="0" borderId="54" xfId="37" applyFont="1" applyBorder="1" applyAlignment="1">
      <alignment horizontal="center" vertical="center"/>
    </xf>
    <xf numFmtId="0" fontId="57" fillId="0" borderId="19" xfId="37" applyFont="1" applyBorder="1" applyAlignment="1">
      <alignment horizontal="center" vertical="center"/>
    </xf>
    <xf numFmtId="0" fontId="57" fillId="0" borderId="20" xfId="37" applyFont="1" applyBorder="1" applyAlignment="1">
      <alignment horizontal="center" vertical="center"/>
    </xf>
    <xf numFmtId="0" fontId="57" fillId="0" borderId="95" xfId="37" applyFont="1" applyBorder="1" applyAlignment="1">
      <alignment horizontal="center" vertical="center"/>
    </xf>
    <xf numFmtId="4" fontId="57" fillId="17" borderId="21" xfId="37" applyNumberFormat="1" applyFont="1" applyFill="1" applyBorder="1" applyAlignment="1">
      <alignment vertical="center"/>
    </xf>
    <xf numFmtId="0" fontId="57" fillId="0" borderId="11" xfId="37" applyFont="1" applyBorder="1" applyAlignment="1">
      <alignment horizontal="center" vertical="center"/>
    </xf>
    <xf numFmtId="0" fontId="57" fillId="0" borderId="13" xfId="37" applyFont="1" applyBorder="1" applyAlignment="1">
      <alignment horizontal="center" vertical="center"/>
    </xf>
    <xf numFmtId="0" fontId="57" fillId="0" borderId="12" xfId="37" applyFont="1" applyBorder="1" applyAlignment="1">
      <alignment horizontal="center" vertical="center"/>
    </xf>
    <xf numFmtId="0" fontId="57" fillId="0" borderId="91" xfId="37" applyFont="1" applyBorder="1" applyAlignment="1">
      <alignment horizontal="center" vertical="center"/>
    </xf>
    <xf numFmtId="0" fontId="57" fillId="0" borderId="46" xfId="37" applyFont="1" applyBorder="1" applyAlignment="1">
      <alignment horizontal="center" vertical="center"/>
    </xf>
    <xf numFmtId="0" fontId="52" fillId="0" borderId="9" xfId="37" applyFont="1" applyBorder="1" applyAlignment="1">
      <alignment horizontal="left" vertical="center"/>
    </xf>
    <xf numFmtId="4" fontId="10" fillId="3" borderId="14" xfId="37" applyNumberFormat="1" applyFont="1" applyFill="1" applyBorder="1" applyAlignment="1">
      <alignment horizontal="right" vertical="center"/>
    </xf>
    <xf numFmtId="0" fontId="57" fillId="0" borderId="47" xfId="37" applyFont="1" applyBorder="1" applyAlignment="1">
      <alignment horizontal="center" vertical="center"/>
    </xf>
    <xf numFmtId="0" fontId="52" fillId="0" borderId="14" xfId="37" applyFont="1" applyBorder="1" applyAlignment="1">
      <alignment horizontal="left" vertical="center"/>
    </xf>
    <xf numFmtId="49" fontId="10" fillId="0" borderId="0" xfId="37" applyNumberFormat="1" applyFont="1" applyAlignment="1">
      <alignment horizontal="center" vertical="center"/>
    </xf>
    <xf numFmtId="0" fontId="57" fillId="0" borderId="0" xfId="37" applyFont="1" applyAlignment="1">
      <alignment horizontal="center" vertical="center"/>
    </xf>
    <xf numFmtId="0" fontId="52" fillId="0" borderId="0" xfId="37" applyFont="1" applyAlignment="1">
      <alignment horizontal="left" vertical="center"/>
    </xf>
    <xf numFmtId="4" fontId="57" fillId="0" borderId="0" xfId="37" applyNumberFormat="1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56" fillId="0" borderId="74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 wrapText="1"/>
    </xf>
    <xf numFmtId="4" fontId="57" fillId="17" borderId="9" xfId="5" applyNumberFormat="1" applyFont="1" applyFill="1" applyBorder="1" applyAlignment="1">
      <alignment vertical="center"/>
    </xf>
    <xf numFmtId="4" fontId="57" fillId="3" borderId="21" xfId="5" applyNumberFormat="1" applyFont="1" applyFill="1" applyBorder="1" applyAlignment="1">
      <alignment vertical="center"/>
    </xf>
    <xf numFmtId="4" fontId="57" fillId="17" borderId="31" xfId="5" applyNumberFormat="1" applyFont="1" applyFill="1" applyBorder="1" applyAlignment="1">
      <alignment vertical="center"/>
    </xf>
    <xf numFmtId="4" fontId="57" fillId="17" borderId="21" xfId="5" applyNumberFormat="1" applyFont="1" applyFill="1" applyBorder="1" applyAlignment="1">
      <alignment vertical="center"/>
    </xf>
    <xf numFmtId="0" fontId="10" fillId="0" borderId="30" xfId="5" applyFont="1" applyBorder="1" applyAlignment="1">
      <alignment horizontal="center" vertical="center"/>
    </xf>
    <xf numFmtId="0" fontId="10" fillId="0" borderId="31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4" fontId="57" fillId="3" borderId="14" xfId="5" applyNumberFormat="1" applyFont="1" applyFill="1" applyBorder="1" applyAlignment="1">
      <alignment vertical="center"/>
    </xf>
    <xf numFmtId="0" fontId="10" fillId="0" borderId="57" xfId="5" applyFont="1" applyBorder="1" applyAlignment="1">
      <alignment horizontal="center" vertical="center"/>
    </xf>
    <xf numFmtId="0" fontId="10" fillId="0" borderId="121" xfId="5" applyFont="1" applyBorder="1" applyAlignment="1">
      <alignment horizontal="center" vertical="center"/>
    </xf>
    <xf numFmtId="0" fontId="10" fillId="0" borderId="49" xfId="5" applyFont="1" applyBorder="1" applyAlignment="1">
      <alignment horizontal="left" vertical="center" wrapText="1"/>
    </xf>
    <xf numFmtId="4" fontId="57" fillId="17" borderId="14" xfId="5" applyNumberFormat="1" applyFont="1" applyFill="1" applyBorder="1" applyAlignment="1">
      <alignment vertical="center"/>
    </xf>
    <xf numFmtId="49" fontId="10" fillId="0" borderId="41" xfId="37" applyNumberFormat="1" applyFont="1" applyBorder="1" applyAlignment="1">
      <alignment vertical="center" textRotation="90"/>
    </xf>
    <xf numFmtId="0" fontId="10" fillId="0" borderId="0" xfId="37" applyFont="1" applyAlignment="1">
      <alignment horizontal="left" vertical="center"/>
    </xf>
    <xf numFmtId="0" fontId="8" fillId="0" borderId="0" xfId="37" applyFont="1" applyAlignment="1">
      <alignment horizontal="center"/>
    </xf>
    <xf numFmtId="0" fontId="8" fillId="0" borderId="4" xfId="37" applyFont="1" applyBorder="1" applyAlignment="1">
      <alignment horizontal="center" vertical="center"/>
    </xf>
    <xf numFmtId="0" fontId="34" fillId="0" borderId="4" xfId="37" applyFont="1" applyBorder="1" applyAlignment="1">
      <alignment horizontal="center" vertical="center"/>
    </xf>
    <xf numFmtId="0" fontId="55" fillId="0" borderId="16" xfId="37" applyFont="1" applyBorder="1" applyAlignment="1">
      <alignment horizontal="center" vertical="center"/>
    </xf>
    <xf numFmtId="0" fontId="55" fillId="0" borderId="3" xfId="37" applyFont="1" applyBorder="1" applyAlignment="1">
      <alignment horizontal="center" vertical="center"/>
    </xf>
    <xf numFmtId="0" fontId="56" fillId="0" borderId="3" xfId="37" applyFont="1" applyBorder="1" applyAlignment="1">
      <alignment horizontal="center" vertical="center"/>
    </xf>
    <xf numFmtId="0" fontId="56" fillId="0" borderId="4" xfId="37" applyFont="1" applyBorder="1" applyAlignment="1">
      <alignment horizontal="left" vertical="center"/>
    </xf>
    <xf numFmtId="4" fontId="56" fillId="0" borderId="4" xfId="37" applyNumberFormat="1" applyFont="1" applyBorder="1" applyAlignment="1">
      <alignment horizontal="center" vertical="center"/>
    </xf>
    <xf numFmtId="0" fontId="57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vertical="center" wrapText="1"/>
    </xf>
    <xf numFmtId="0" fontId="57" fillId="0" borderId="42" xfId="5" applyFont="1" applyBorder="1" applyAlignment="1">
      <alignment horizontal="center" vertical="center"/>
    </xf>
    <xf numFmtId="0" fontId="10" fillId="0" borderId="14" xfId="5" applyFont="1" applyBorder="1" applyAlignment="1">
      <alignment horizontal="left" vertical="center" wrapText="1"/>
    </xf>
    <xf numFmtId="0" fontId="56" fillId="0" borderId="1" xfId="5" applyFont="1" applyBorder="1" applyAlignment="1">
      <alignment horizontal="left" vertical="center"/>
    </xf>
    <xf numFmtId="4" fontId="10" fillId="3" borderId="21" xfId="7" applyNumberFormat="1" applyFont="1" applyFill="1" applyBorder="1" applyAlignment="1">
      <alignment horizontal="right" vertical="center"/>
    </xf>
    <xf numFmtId="166" fontId="10" fillId="17" borderId="21" xfId="7" applyNumberFormat="1" applyFont="1" applyFill="1" applyBorder="1" applyAlignment="1">
      <alignment horizontal="right" vertical="center"/>
    </xf>
    <xf numFmtId="0" fontId="57" fillId="0" borderId="54" xfId="5" applyFont="1" applyBorder="1" applyAlignment="1">
      <alignment horizontal="left" vertical="center"/>
    </xf>
    <xf numFmtId="4" fontId="10" fillId="3" borderId="49" xfId="21" applyNumberFormat="1" applyFont="1" applyFill="1" applyBorder="1" applyAlignment="1">
      <alignment vertical="center"/>
    </xf>
    <xf numFmtId="0" fontId="57" fillId="0" borderId="101" xfId="5" applyFont="1" applyBorder="1" applyAlignment="1">
      <alignment vertical="center"/>
    </xf>
    <xf numFmtId="166" fontId="10" fillId="17" borderId="49" xfId="7" applyNumberFormat="1" applyFont="1" applyFill="1" applyBorder="1" applyAlignment="1">
      <alignment horizontal="right" vertical="center"/>
    </xf>
    <xf numFmtId="4" fontId="34" fillId="0" borderId="1" xfId="37" applyNumberFormat="1" applyFont="1" applyBorder="1" applyAlignment="1">
      <alignment horizontal="right" vertical="center"/>
    </xf>
    <xf numFmtId="4" fontId="56" fillId="0" borderId="14" xfId="37" applyNumberFormat="1" applyFont="1" applyBorder="1" applyAlignment="1">
      <alignment vertical="center"/>
    </xf>
    <xf numFmtId="4" fontId="10" fillId="3" borderId="1" xfId="37" applyNumberFormat="1" applyFont="1" applyFill="1" applyBorder="1" applyAlignment="1">
      <alignment horizontal="right" vertical="center"/>
    </xf>
    <xf numFmtId="0" fontId="57" fillId="0" borderId="16" xfId="37" applyFont="1" applyBorder="1" applyAlignment="1">
      <alignment horizontal="center" vertical="center"/>
    </xf>
    <xf numFmtId="0" fontId="52" fillId="0" borderId="3" xfId="37" applyFont="1" applyBorder="1" applyAlignment="1">
      <alignment horizontal="center" vertical="center"/>
    </xf>
    <xf numFmtId="0" fontId="10" fillId="0" borderId="2" xfId="37" applyFont="1" applyBorder="1" applyAlignment="1">
      <alignment horizontal="center" vertical="center"/>
    </xf>
    <xf numFmtId="0" fontId="10" fillId="0" borderId="66" xfId="37" applyFont="1" applyBorder="1" applyAlignment="1">
      <alignment horizontal="center" vertical="center"/>
    </xf>
    <xf numFmtId="0" fontId="57" fillId="0" borderId="50" xfId="37" applyFont="1" applyBorder="1" applyAlignment="1">
      <alignment horizontal="left" vertical="center"/>
    </xf>
    <xf numFmtId="4" fontId="57" fillId="17" borderId="4" xfId="37" applyNumberFormat="1" applyFont="1" applyFill="1" applyBorder="1" applyAlignment="1">
      <alignment vertical="center"/>
    </xf>
    <xf numFmtId="4" fontId="56" fillId="0" borderId="4" xfId="5" applyNumberFormat="1" applyFont="1" applyBorder="1" applyAlignment="1">
      <alignment horizontal="right" vertical="center"/>
    </xf>
    <xf numFmtId="4" fontId="10" fillId="3" borderId="31" xfId="20" applyNumberFormat="1" applyFont="1" applyFill="1" applyBorder="1" applyAlignment="1">
      <alignment vertical="center" wrapText="1"/>
    </xf>
    <xf numFmtId="0" fontId="52" fillId="0" borderId="29" xfId="5" applyFont="1" applyBorder="1" applyAlignment="1">
      <alignment horizontal="center" vertical="center"/>
    </xf>
    <xf numFmtId="0" fontId="57" fillId="0" borderId="51" xfId="5" applyFont="1" applyBorder="1" applyAlignment="1">
      <alignment horizontal="left" vertical="center"/>
    </xf>
    <xf numFmtId="0" fontId="57" fillId="0" borderId="48" xfId="5" applyFont="1" applyBorder="1" applyAlignment="1">
      <alignment horizontal="left" vertical="center"/>
    </xf>
    <xf numFmtId="0" fontId="57" fillId="0" borderId="42" xfId="5" applyFont="1" applyBorder="1" applyAlignment="1">
      <alignment horizontal="left" vertical="center"/>
    </xf>
    <xf numFmtId="0" fontId="57" fillId="0" borderId="13" xfId="5" applyFont="1" applyBorder="1" applyAlignment="1">
      <alignment horizontal="center" vertical="center"/>
    </xf>
    <xf numFmtId="0" fontId="57" fillId="0" borderId="41" xfId="5" applyFont="1" applyBorder="1" applyAlignment="1">
      <alignment horizontal="left" vertical="center"/>
    </xf>
    <xf numFmtId="0" fontId="52" fillId="0" borderId="13" xfId="37" applyFont="1" applyBorder="1" applyAlignment="1">
      <alignment horizontal="center" vertical="center"/>
    </xf>
    <xf numFmtId="0" fontId="10" fillId="0" borderId="30" xfId="37" applyFont="1" applyBorder="1" applyAlignment="1">
      <alignment horizontal="center" vertical="center"/>
    </xf>
    <xf numFmtId="0" fontId="57" fillId="0" borderId="41" xfId="37" applyFont="1" applyBorder="1" applyAlignment="1">
      <alignment horizontal="left" vertical="center"/>
    </xf>
    <xf numFmtId="4" fontId="57" fillId="3" borderId="9" xfId="37" applyNumberFormat="1" applyFont="1" applyFill="1" applyBorder="1" applyAlignment="1">
      <alignment vertical="center"/>
    </xf>
    <xf numFmtId="0" fontId="52" fillId="0" borderId="8" xfId="37" applyFont="1" applyBorder="1" applyAlignment="1">
      <alignment horizontal="center" vertical="center"/>
    </xf>
    <xf numFmtId="0" fontId="10" fillId="0" borderId="94" xfId="37" applyFont="1" applyBorder="1" applyAlignment="1">
      <alignment horizontal="center" vertical="center"/>
    </xf>
    <xf numFmtId="0" fontId="52" fillId="0" borderId="46" xfId="24" applyFont="1" applyBorder="1" applyAlignment="1">
      <alignment horizontal="left" vertical="center"/>
    </xf>
    <xf numFmtId="4" fontId="57" fillId="3" borderId="49" xfId="37" applyNumberFormat="1" applyFont="1" applyFill="1" applyBorder="1" applyAlignment="1">
      <alignment vertical="center"/>
    </xf>
    <xf numFmtId="0" fontId="57" fillId="0" borderId="101" xfId="37" applyFont="1" applyBorder="1" applyAlignment="1">
      <alignment horizontal="center" vertical="center"/>
    </xf>
    <xf numFmtId="0" fontId="52" fillId="0" borderId="57" xfId="37" applyFont="1" applyBorder="1" applyAlignment="1">
      <alignment horizontal="center" vertical="center"/>
    </xf>
    <xf numFmtId="0" fontId="10" fillId="0" borderId="91" xfId="37" applyFont="1" applyBorder="1" applyAlignment="1">
      <alignment horizontal="center" vertical="center"/>
    </xf>
    <xf numFmtId="0" fontId="52" fillId="0" borderId="58" xfId="24" applyFont="1" applyBorder="1" applyAlignment="1">
      <alignment horizontal="left" vertical="center"/>
    </xf>
    <xf numFmtId="4" fontId="57" fillId="17" borderId="49" xfId="37" applyNumberFormat="1" applyFont="1" applyFill="1" applyBorder="1" applyAlignment="1">
      <alignment vertical="center"/>
    </xf>
    <xf numFmtId="49" fontId="10" fillId="0" borderId="8" xfId="37" applyNumberFormat="1" applyFont="1" applyBorder="1" applyAlignment="1">
      <alignment horizontal="center" vertical="center"/>
    </xf>
    <xf numFmtId="4" fontId="52" fillId="17" borderId="9" xfId="37" applyNumberFormat="1" applyFont="1" applyFill="1" applyBorder="1" applyAlignment="1">
      <alignment vertical="center"/>
    </xf>
    <xf numFmtId="4" fontId="52" fillId="3" borderId="35" xfId="37" applyNumberFormat="1" applyFont="1" applyFill="1" applyBorder="1" applyAlignment="1">
      <alignment horizontal="right" vertical="center"/>
    </xf>
    <xf numFmtId="49" fontId="10" fillId="0" borderId="29" xfId="37" applyNumberFormat="1" applyFont="1" applyBorder="1" applyAlignment="1">
      <alignment horizontal="center" vertical="center"/>
    </xf>
    <xf numFmtId="0" fontId="52" fillId="0" borderId="29" xfId="37" applyFont="1" applyBorder="1" applyAlignment="1">
      <alignment horizontal="center" vertical="center"/>
    </xf>
    <xf numFmtId="0" fontId="52" fillId="0" borderId="30" xfId="37" applyFont="1" applyBorder="1" applyAlignment="1">
      <alignment horizontal="center" vertical="center"/>
    </xf>
    <xf numFmtId="0" fontId="52" fillId="0" borderId="31" xfId="37" applyFont="1" applyBorder="1" applyAlignment="1">
      <alignment horizontal="left" vertical="center"/>
    </xf>
    <xf numFmtId="4" fontId="52" fillId="17" borderId="31" xfId="37" applyNumberFormat="1" applyFont="1" applyFill="1" applyBorder="1" applyAlignment="1">
      <alignment vertical="center"/>
    </xf>
    <xf numFmtId="4" fontId="52" fillId="3" borderId="21" xfId="37" applyNumberFormat="1" applyFont="1" applyFill="1" applyBorder="1" applyAlignment="1">
      <alignment horizontal="right" vertical="center"/>
    </xf>
    <xf numFmtId="0" fontId="10" fillId="0" borderId="19" xfId="37" applyFont="1" applyBorder="1" applyAlignment="1">
      <alignment horizontal="center" vertical="center"/>
    </xf>
    <xf numFmtId="0" fontId="57" fillId="0" borderId="21" xfId="37" applyFont="1" applyBorder="1" applyAlignment="1">
      <alignment horizontal="left" vertical="center"/>
    </xf>
    <xf numFmtId="49" fontId="10" fillId="0" borderId="19" xfId="37" applyNumberFormat="1" applyFont="1" applyBorder="1" applyAlignment="1">
      <alignment horizontal="center" vertical="center"/>
    </xf>
    <xf numFmtId="4" fontId="57" fillId="3" borderId="21" xfId="37" applyNumberFormat="1" applyFont="1" applyFill="1" applyBorder="1" applyAlignment="1">
      <alignment horizontal="right" vertical="center"/>
    </xf>
    <xf numFmtId="0" fontId="10" fillId="0" borderId="13" xfId="37" applyFont="1" applyBorder="1" applyAlignment="1">
      <alignment horizontal="center" vertical="center"/>
    </xf>
    <xf numFmtId="0" fontId="57" fillId="0" borderId="14" xfId="37" applyFont="1" applyBorder="1" applyAlignment="1">
      <alignment horizontal="left" vertical="center"/>
    </xf>
    <xf numFmtId="0" fontId="57" fillId="0" borderId="0" xfId="37" applyFont="1" applyAlignment="1">
      <alignment horizontal="left" vertical="center"/>
    </xf>
    <xf numFmtId="4" fontId="52" fillId="3" borderId="9" xfId="37" applyNumberFormat="1" applyFont="1" applyFill="1" applyBorder="1" applyAlignment="1">
      <alignment vertical="center"/>
    </xf>
    <xf numFmtId="0" fontId="52" fillId="0" borderId="94" xfId="37" applyFont="1" applyBorder="1" applyAlignment="1">
      <alignment horizontal="center" vertical="center"/>
    </xf>
    <xf numFmtId="0" fontId="52" fillId="0" borderId="46" xfId="37" applyFont="1" applyBorder="1" applyAlignment="1">
      <alignment horizontal="left" vertical="center"/>
    </xf>
    <xf numFmtId="4" fontId="52" fillId="3" borderId="14" xfId="37" applyNumberFormat="1" applyFont="1" applyFill="1" applyBorder="1" applyAlignment="1">
      <alignment vertical="center"/>
    </xf>
    <xf numFmtId="4" fontId="52" fillId="3" borderId="49" xfId="37" applyNumberFormat="1" applyFont="1" applyFill="1" applyBorder="1" applyAlignment="1">
      <alignment vertical="center"/>
    </xf>
    <xf numFmtId="49" fontId="10" fillId="0" borderId="3" xfId="37" applyNumberFormat="1" applyFont="1" applyBorder="1" applyAlignment="1">
      <alignment horizontal="center" vertical="center"/>
    </xf>
    <xf numFmtId="0" fontId="52" fillId="0" borderId="66" xfId="37" applyFont="1" applyBorder="1" applyAlignment="1">
      <alignment horizontal="center" vertical="center"/>
    </xf>
    <xf numFmtId="0" fontId="52" fillId="0" borderId="50" xfId="37" applyFont="1" applyBorder="1" applyAlignment="1">
      <alignment horizontal="left" vertical="center"/>
    </xf>
    <xf numFmtId="4" fontId="52" fillId="17" borderId="4" xfId="37" applyNumberFormat="1" applyFont="1" applyFill="1" applyBorder="1" applyAlignment="1">
      <alignment vertical="center"/>
    </xf>
    <xf numFmtId="4" fontId="34" fillId="4" borderId="10" xfId="2" applyNumberFormat="1" applyFont="1" applyFill="1" applyBorder="1"/>
    <xf numFmtId="4" fontId="10" fillId="4" borderId="22" xfId="20" applyNumberFormat="1" applyFont="1" applyFill="1" applyBorder="1"/>
    <xf numFmtId="4" fontId="34" fillId="4" borderId="22" xfId="2" applyNumberFormat="1" applyFont="1" applyFill="1" applyBorder="1"/>
    <xf numFmtId="166" fontId="54" fillId="3" borderId="4" xfId="24" applyNumberFormat="1" applyFont="1" applyFill="1" applyBorder="1" applyAlignment="1">
      <alignment vertical="center"/>
    </xf>
    <xf numFmtId="0" fontId="5" fillId="0" borderId="73" xfId="2" applyFont="1" applyBorder="1" applyAlignment="1">
      <alignment horizontal="center" vertical="center"/>
    </xf>
    <xf numFmtId="0" fontId="5" fillId="0" borderId="104" xfId="2" applyFont="1" applyBorder="1" applyAlignment="1">
      <alignment horizontal="center" vertical="center"/>
    </xf>
    <xf numFmtId="0" fontId="8" fillId="3" borderId="45" xfId="4" applyFont="1" applyFill="1" applyBorder="1" applyAlignment="1">
      <alignment horizontal="center" vertical="center" wrapText="1"/>
    </xf>
    <xf numFmtId="4" fontId="8" fillId="0" borderId="90" xfId="4" applyNumberFormat="1" applyFont="1" applyBorder="1" applyAlignment="1">
      <alignment horizontal="center" vertical="center" wrapText="1"/>
    </xf>
    <xf numFmtId="0" fontId="8" fillId="4" borderId="74" xfId="4" applyFont="1" applyFill="1" applyBorder="1" applyAlignment="1">
      <alignment horizontal="center" vertical="center" wrapText="1"/>
    </xf>
    <xf numFmtId="4" fontId="38" fillId="0" borderId="5" xfId="1" applyNumberFormat="1" applyFont="1" applyBorder="1" applyAlignment="1">
      <alignment vertical="center" wrapText="1"/>
    </xf>
    <xf numFmtId="4" fontId="10" fillId="3" borderId="4" xfId="18" applyNumberFormat="1" applyFont="1" applyFill="1" applyBorder="1" applyAlignment="1">
      <alignment vertical="center" wrapText="1"/>
    </xf>
    <xf numFmtId="49" fontId="10" fillId="0" borderId="50" xfId="2" applyNumberFormat="1" applyFont="1" applyBorder="1" applyAlignment="1">
      <alignment horizontal="center" vertical="center"/>
    </xf>
    <xf numFmtId="0" fontId="28" fillId="0" borderId="3" xfId="2" quotePrefix="1" applyFont="1" applyBorder="1" applyAlignment="1">
      <alignment vertical="center" wrapText="1"/>
    </xf>
    <xf numFmtId="4" fontId="10" fillId="11" borderId="4" xfId="18" applyNumberFormat="1" applyFont="1" applyFill="1" applyBorder="1" applyAlignment="1">
      <alignment vertical="center" wrapText="1"/>
    </xf>
    <xf numFmtId="4" fontId="10" fillId="4" borderId="4" xfId="18" applyNumberFormat="1" applyFont="1" applyFill="1" applyBorder="1" applyAlignment="1">
      <alignment vertical="center" wrapText="1"/>
    </xf>
    <xf numFmtId="4" fontId="10" fillId="0" borderId="36" xfId="7" applyNumberFormat="1" applyFont="1" applyBorder="1" applyAlignment="1">
      <alignment horizontal="center" vertical="center" wrapText="1"/>
    </xf>
    <xf numFmtId="4" fontId="10" fillId="0" borderId="96" xfId="7" applyNumberFormat="1" applyFont="1" applyBorder="1" applyAlignment="1">
      <alignment horizontal="center" vertical="center" wrapText="1"/>
    </xf>
    <xf numFmtId="0" fontId="34" fillId="0" borderId="94" xfId="12" applyFont="1" applyBorder="1" applyAlignment="1">
      <alignment vertical="center"/>
    </xf>
    <xf numFmtId="4" fontId="10" fillId="11" borderId="32" xfId="12" applyNumberFormat="1" applyFont="1" applyFill="1" applyBorder="1" applyAlignment="1">
      <alignment vertical="center"/>
    </xf>
    <xf numFmtId="4" fontId="10" fillId="11" borderId="22" xfId="12" applyNumberFormat="1" applyFont="1" applyFill="1" applyBorder="1" applyAlignment="1">
      <alignment vertical="center"/>
    </xf>
    <xf numFmtId="4" fontId="10" fillId="3" borderId="35" xfId="12" applyNumberFormat="1" applyFont="1" applyFill="1" applyBorder="1" applyAlignment="1">
      <alignment vertical="center"/>
    </xf>
    <xf numFmtId="0" fontId="10" fillId="0" borderId="23" xfId="13" applyFont="1" applyBorder="1" applyAlignment="1">
      <alignment horizontal="center" vertical="center"/>
    </xf>
    <xf numFmtId="0" fontId="10" fillId="0" borderId="100" xfId="12" applyFont="1" applyBorder="1" applyAlignment="1">
      <alignment vertical="center"/>
    </xf>
    <xf numFmtId="4" fontId="10" fillId="11" borderId="36" xfId="12" applyNumberFormat="1" applyFont="1" applyFill="1" applyBorder="1" applyAlignment="1">
      <alignment vertical="center"/>
    </xf>
    <xf numFmtId="4" fontId="10" fillId="4" borderId="35" xfId="12" applyNumberFormat="1" applyFont="1" applyFill="1" applyBorder="1" applyAlignment="1">
      <alignment vertical="center"/>
    </xf>
    <xf numFmtId="4" fontId="10" fillId="3" borderId="35" xfId="13" applyNumberFormat="1" applyFont="1" applyFill="1" applyBorder="1" applyAlignment="1">
      <alignment vertical="center"/>
    </xf>
    <xf numFmtId="0" fontId="10" fillId="0" borderId="67" xfId="12" applyFont="1" applyBorder="1" applyAlignment="1">
      <alignment horizontal="center" vertical="center"/>
    </xf>
    <xf numFmtId="49" fontId="10" fillId="0" borderId="63" xfId="12" applyNumberFormat="1" applyFont="1" applyBorder="1" applyAlignment="1">
      <alignment horizontal="center" vertical="center"/>
    </xf>
    <xf numFmtId="0" fontId="10" fillId="0" borderId="61" xfId="12" applyFont="1" applyBorder="1" applyAlignment="1">
      <alignment vertical="center"/>
    </xf>
    <xf numFmtId="4" fontId="10" fillId="11" borderId="35" xfId="13" applyNumberFormat="1" applyFont="1" applyFill="1" applyBorder="1" applyAlignment="1">
      <alignment vertical="center"/>
    </xf>
    <xf numFmtId="4" fontId="10" fillId="0" borderId="35" xfId="13" applyNumberFormat="1" applyFont="1" applyBorder="1" applyAlignment="1">
      <alignment horizontal="center" vertical="center"/>
    </xf>
    <xf numFmtId="0" fontId="10" fillId="0" borderId="69" xfId="12" applyFont="1" applyBorder="1" applyAlignment="1">
      <alignment horizontal="center" vertical="center"/>
    </xf>
    <xf numFmtId="49" fontId="10" fillId="0" borderId="77" xfId="12" applyNumberFormat="1" applyFont="1" applyBorder="1" applyAlignment="1">
      <alignment horizontal="center" vertical="center"/>
    </xf>
    <xf numFmtId="0" fontId="10" fillId="0" borderId="78" xfId="12" applyFont="1" applyBorder="1" applyAlignment="1">
      <alignment vertical="center"/>
    </xf>
    <xf numFmtId="4" fontId="10" fillId="0" borderId="21" xfId="13" applyNumberFormat="1" applyFont="1" applyBorder="1" applyAlignment="1">
      <alignment horizontal="center" vertical="center"/>
    </xf>
    <xf numFmtId="4" fontId="34" fillId="3" borderId="21" xfId="13" applyNumberFormat="1" applyFont="1" applyFill="1" applyBorder="1" applyAlignment="1">
      <alignment vertical="center"/>
    </xf>
    <xf numFmtId="0" fontId="34" fillId="0" borderId="69" xfId="12" applyFont="1" applyBorder="1" applyAlignment="1">
      <alignment horizontal="center" vertical="center"/>
    </xf>
    <xf numFmtId="0" fontId="34" fillId="0" borderId="78" xfId="12" applyFont="1" applyBorder="1" applyAlignment="1">
      <alignment vertical="center"/>
    </xf>
    <xf numFmtId="4" fontId="34" fillId="11" borderId="21" xfId="13" applyNumberFormat="1" applyFont="1" applyFill="1" applyBorder="1" applyAlignment="1">
      <alignment vertical="center"/>
    </xf>
    <xf numFmtId="4" fontId="34" fillId="4" borderId="21" xfId="13" applyNumberFormat="1" applyFont="1" applyFill="1" applyBorder="1" applyAlignment="1">
      <alignment vertical="center"/>
    </xf>
    <xf numFmtId="4" fontId="34" fillId="0" borderId="21" xfId="13" applyNumberFormat="1" applyFont="1" applyBorder="1" applyAlignment="1">
      <alignment horizontal="center" vertical="center"/>
    </xf>
    <xf numFmtId="0" fontId="10" fillId="0" borderId="80" xfId="12" applyFont="1" applyBorder="1" applyAlignment="1">
      <alignment horizontal="center" vertical="center"/>
    </xf>
    <xf numFmtId="49" fontId="10" fillId="0" borderId="81" xfId="12" applyNumberFormat="1" applyFont="1" applyBorder="1" applyAlignment="1">
      <alignment horizontal="center" vertical="center"/>
    </xf>
    <xf numFmtId="0" fontId="10" fillId="0" borderId="62" xfId="12" applyFont="1" applyBorder="1" applyAlignment="1">
      <alignment vertical="center"/>
    </xf>
    <xf numFmtId="4" fontId="10" fillId="0" borderId="79" xfId="13" applyNumberFormat="1" applyFont="1" applyBorder="1" applyAlignment="1">
      <alignment horizontal="center" vertical="center"/>
    </xf>
    <xf numFmtId="0" fontId="10" fillId="0" borderId="83" xfId="12" applyFont="1" applyBorder="1" applyAlignment="1">
      <alignment horizontal="center" vertical="center"/>
    </xf>
    <xf numFmtId="49" fontId="10" fillId="0" borderId="84" xfId="12" applyNumberFormat="1" applyFont="1" applyBorder="1" applyAlignment="1">
      <alignment horizontal="center" vertical="center"/>
    </xf>
    <xf numFmtId="0" fontId="10" fillId="0" borderId="85" xfId="12" applyFont="1" applyBorder="1" applyAlignment="1">
      <alignment vertical="center"/>
    </xf>
    <xf numFmtId="4" fontId="10" fillId="0" borderId="82" xfId="13" applyNumberFormat="1" applyFont="1" applyBorder="1" applyAlignment="1">
      <alignment horizontal="center" vertical="center"/>
    </xf>
    <xf numFmtId="4" fontId="10" fillId="3" borderId="49" xfId="2" applyNumberFormat="1" applyFont="1" applyFill="1" applyBorder="1" applyAlignment="1">
      <alignment horizontal="right" vertical="center" wrapText="1"/>
    </xf>
    <xf numFmtId="0" fontId="10" fillId="0" borderId="87" xfId="12" applyFont="1" applyBorder="1" applyAlignment="1">
      <alignment horizontal="center" vertical="center"/>
    </xf>
    <xf numFmtId="49" fontId="10" fillId="0" borderId="88" xfId="12" applyNumberFormat="1" applyFont="1" applyBorder="1" applyAlignment="1">
      <alignment horizontal="center" vertical="center"/>
    </xf>
    <xf numFmtId="0" fontId="10" fillId="0" borderId="89" xfId="12" applyFont="1" applyBorder="1" applyAlignment="1">
      <alignment vertical="center"/>
    </xf>
    <xf numFmtId="4" fontId="10" fillId="4" borderId="49" xfId="2" applyNumberFormat="1" applyFont="1" applyFill="1" applyBorder="1" applyAlignment="1">
      <alignment horizontal="right" vertical="center" wrapText="1"/>
    </xf>
    <xf numFmtId="4" fontId="10" fillId="0" borderId="86" xfId="13" applyNumberFormat="1" applyFont="1" applyBorder="1" applyAlignment="1">
      <alignment horizontal="center" vertical="center"/>
    </xf>
    <xf numFmtId="166" fontId="10" fillId="4" borderId="21" xfId="13" applyNumberFormat="1" applyFont="1" applyFill="1" applyBorder="1" applyAlignment="1">
      <alignment vertical="center"/>
    </xf>
    <xf numFmtId="49" fontId="10" fillId="0" borderId="101" xfId="12" applyNumberFormat="1" applyFont="1" applyBorder="1" applyAlignment="1">
      <alignment horizontal="center" vertical="center"/>
    </xf>
    <xf numFmtId="0" fontId="10" fillId="0" borderId="99" xfId="12" applyFont="1" applyBorder="1" applyAlignment="1">
      <alignment vertical="center"/>
    </xf>
    <xf numFmtId="4" fontId="44" fillId="0" borderId="0" xfId="13" applyNumberFormat="1" applyFont="1" applyAlignment="1">
      <alignment vertical="center"/>
    </xf>
    <xf numFmtId="4" fontId="23" fillId="0" borderId="0" xfId="6" applyNumberFormat="1" applyFont="1" applyAlignment="1">
      <alignment vertical="center"/>
    </xf>
    <xf numFmtId="4" fontId="47" fillId="0" borderId="0" xfId="2" applyNumberFormat="1" applyFont="1" applyAlignment="1">
      <alignment horizontal="right" vertical="center"/>
    </xf>
    <xf numFmtId="4" fontId="48" fillId="0" borderId="0" xfId="2" applyNumberFormat="1" applyFont="1" applyAlignment="1">
      <alignment horizontal="right" vertical="center"/>
    </xf>
    <xf numFmtId="4" fontId="10" fillId="4" borderId="11" xfId="7" applyNumberFormat="1" applyFont="1" applyFill="1" applyBorder="1" applyAlignment="1">
      <alignment vertical="center"/>
    </xf>
    <xf numFmtId="49" fontId="10" fillId="0" borderId="13" xfId="7" applyNumberFormat="1" applyFont="1" applyBorder="1" applyAlignment="1">
      <alignment vertical="center"/>
    </xf>
    <xf numFmtId="0" fontId="10" fillId="0" borderId="38" xfId="7" applyFont="1" applyBorder="1" applyAlignment="1">
      <alignment vertical="center"/>
    </xf>
    <xf numFmtId="4" fontId="10" fillId="4" borderId="42" xfId="7" applyNumberFormat="1" applyFont="1" applyFill="1" applyBorder="1" applyAlignment="1">
      <alignment vertical="center"/>
    </xf>
    <xf numFmtId="4" fontId="34" fillId="4" borderId="45" xfId="7" applyNumberFormat="1" applyFont="1" applyFill="1" applyBorder="1" applyAlignment="1">
      <alignment vertical="center"/>
    </xf>
    <xf numFmtId="4" fontId="10" fillId="4" borderId="49" xfId="7" applyNumberFormat="1" applyFont="1" applyFill="1" applyBorder="1" applyAlignment="1">
      <alignment vertical="center"/>
    </xf>
    <xf numFmtId="4" fontId="10" fillId="0" borderId="22" xfId="7" applyNumberFormat="1" applyFont="1" applyBorder="1" applyAlignment="1">
      <alignment horizontal="left" vertical="center" wrapText="1"/>
    </xf>
    <xf numFmtId="0" fontId="10" fillId="0" borderId="22" xfId="7" applyFont="1" applyBorder="1" applyAlignment="1">
      <alignment horizontal="left" vertical="center" wrapText="1"/>
    </xf>
    <xf numFmtId="4" fontId="10" fillId="0" borderId="116" xfId="2" applyNumberFormat="1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4" fontId="27" fillId="0" borderId="22" xfId="2" applyNumberFormat="1" applyFont="1" applyBorder="1" applyAlignment="1">
      <alignment horizontal="left" vertical="center" wrapText="1"/>
    </xf>
    <xf numFmtId="4" fontId="10" fillId="0" borderId="32" xfId="2" applyNumberFormat="1" applyFont="1" applyBorder="1" applyAlignment="1">
      <alignment horizontal="left" vertical="center" wrapText="1"/>
    </xf>
    <xf numFmtId="49" fontId="10" fillId="0" borderId="20" xfId="9" applyNumberFormat="1" applyFont="1" applyBorder="1" applyAlignment="1">
      <alignment horizontal="center" vertical="center" wrapText="1"/>
    </xf>
    <xf numFmtId="49" fontId="10" fillId="0" borderId="30" xfId="9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121" xfId="9" applyNumberFormat="1" applyFont="1" applyBorder="1" applyAlignment="1">
      <alignment horizontal="center" vertical="center" wrapText="1"/>
    </xf>
    <xf numFmtId="4" fontId="28" fillId="4" borderId="14" xfId="2" applyNumberFormat="1" applyFont="1" applyFill="1" applyBorder="1" applyAlignment="1">
      <alignment horizontal="right" vertical="center" wrapText="1"/>
    </xf>
    <xf numFmtId="0" fontId="10" fillId="0" borderId="15" xfId="7" applyFont="1" applyBorder="1" applyAlignment="1">
      <alignment vertical="center" wrapText="1"/>
    </xf>
    <xf numFmtId="0" fontId="28" fillId="0" borderId="20" xfId="9" applyFont="1" applyBorder="1" applyAlignment="1">
      <alignment vertical="center" wrapText="1"/>
    </xf>
    <xf numFmtId="0" fontId="44" fillId="0" borderId="20" xfId="9" applyFont="1" applyBorder="1" applyAlignment="1">
      <alignment vertical="center" wrapText="1"/>
    </xf>
    <xf numFmtId="0" fontId="24" fillId="0" borderId="121" xfId="9" applyFont="1" applyBorder="1" applyAlignment="1">
      <alignment vertical="center" wrapText="1"/>
    </xf>
    <xf numFmtId="4" fontId="28" fillId="11" borderId="21" xfId="9" applyNumberFormat="1" applyFont="1" applyFill="1" applyBorder="1" applyAlignment="1">
      <alignment horizontal="right" vertical="center" wrapText="1"/>
    </xf>
    <xf numFmtId="4" fontId="24" fillId="11" borderId="21" xfId="9" applyNumberFormat="1" applyFont="1" applyFill="1" applyBorder="1" applyAlignment="1">
      <alignment horizontal="right" vertical="center" wrapText="1"/>
    </xf>
    <xf numFmtId="4" fontId="44" fillId="11" borderId="21" xfId="9" applyNumberFormat="1" applyFont="1" applyFill="1" applyBorder="1" applyAlignment="1">
      <alignment horizontal="right" vertical="center" wrapText="1"/>
    </xf>
    <xf numFmtId="4" fontId="24" fillId="11" borderId="49" xfId="9" applyNumberFormat="1" applyFont="1" applyFill="1" applyBorder="1" applyAlignment="1">
      <alignment horizontal="right" vertical="center" wrapText="1"/>
    </xf>
    <xf numFmtId="49" fontId="10" fillId="0" borderId="42" xfId="0" applyNumberFormat="1" applyFont="1" applyBorder="1" applyAlignment="1">
      <alignment horizontal="center" vertical="center"/>
    </xf>
    <xf numFmtId="49" fontId="10" fillId="0" borderId="128" xfId="0" applyNumberFormat="1" applyFont="1" applyBorder="1" applyAlignment="1">
      <alignment horizontal="center" vertical="center"/>
    </xf>
    <xf numFmtId="4" fontId="28" fillId="3" borderId="21" xfId="9" applyNumberFormat="1" applyFont="1" applyFill="1" applyBorder="1" applyAlignment="1">
      <alignment horizontal="right" vertical="center" wrapText="1"/>
    </xf>
    <xf numFmtId="4" fontId="24" fillId="3" borderId="21" xfId="9" applyNumberFormat="1" applyFont="1" applyFill="1" applyBorder="1" applyAlignment="1">
      <alignment horizontal="right" vertical="center" wrapText="1"/>
    </xf>
    <xf numFmtId="4" fontId="10" fillId="3" borderId="21" xfId="9" applyNumberFormat="1" applyFont="1" applyFill="1" applyBorder="1" applyAlignment="1">
      <alignment horizontal="right" vertical="center" wrapText="1"/>
    </xf>
    <xf numFmtId="4" fontId="24" fillId="3" borderId="49" xfId="9" applyNumberFormat="1" applyFont="1" applyFill="1" applyBorder="1" applyAlignment="1">
      <alignment horizontal="right" vertical="center" wrapText="1"/>
    </xf>
    <xf numFmtId="0" fontId="38" fillId="0" borderId="2" xfId="12" applyFont="1" applyBorder="1" applyAlignment="1">
      <alignment vertical="center"/>
    </xf>
    <xf numFmtId="0" fontId="28" fillId="0" borderId="30" xfId="9" applyFont="1" applyBorder="1" applyAlignment="1">
      <alignment vertical="center" wrapText="1"/>
    </xf>
    <xf numFmtId="4" fontId="28" fillId="11" borderId="31" xfId="9" applyNumberFormat="1" applyFont="1" applyFill="1" applyBorder="1" applyAlignment="1">
      <alignment horizontal="right" vertical="center" wrapText="1"/>
    </xf>
    <xf numFmtId="0" fontId="24" fillId="11" borderId="35" xfId="7" applyFont="1" applyFill="1" applyBorder="1"/>
    <xf numFmtId="0" fontId="38" fillId="0" borderId="50" xfId="13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" fontId="28" fillId="3" borderId="31" xfId="9" applyNumberFormat="1" applyFont="1" applyFill="1" applyBorder="1" applyAlignment="1">
      <alignment horizontal="right" vertical="center" wrapText="1"/>
    </xf>
    <xf numFmtId="4" fontId="10" fillId="0" borderId="0" xfId="31" applyNumberFormat="1" applyFont="1" applyAlignment="1">
      <alignment vertical="center"/>
    </xf>
    <xf numFmtId="4" fontId="34" fillId="11" borderId="9" xfId="7" applyNumberFormat="1" applyFont="1" applyFill="1" applyBorder="1" applyAlignment="1">
      <alignment vertical="center"/>
    </xf>
    <xf numFmtId="0" fontId="10" fillId="0" borderId="21" xfId="7" applyFont="1" applyBorder="1" applyAlignment="1">
      <alignment horizontal="center" vertical="center"/>
    </xf>
    <xf numFmtId="0" fontId="10" fillId="0" borderId="0" xfId="9" applyFont="1" applyAlignment="1">
      <alignment horizontal="left" vertical="center" wrapText="1"/>
    </xf>
    <xf numFmtId="0" fontId="34" fillId="0" borderId="7" xfId="2" applyFont="1" applyBorder="1" applyAlignment="1">
      <alignment horizontal="center" vertical="center"/>
    </xf>
    <xf numFmtId="49" fontId="10" fillId="10" borderId="20" xfId="7" applyNumberFormat="1" applyFont="1" applyFill="1" applyBorder="1" applyAlignment="1">
      <alignment horizontal="center" vertical="center"/>
    </xf>
    <xf numFmtId="0" fontId="10" fillId="0" borderId="97" xfId="21" applyFont="1" applyBorder="1" applyAlignment="1">
      <alignment horizontal="left" vertical="center" wrapText="1"/>
    </xf>
    <xf numFmtId="0" fontId="10" fillId="0" borderId="97" xfId="9" applyFont="1" applyBorder="1" applyAlignment="1">
      <alignment horizontal="left" vertical="center" wrapText="1"/>
    </xf>
    <xf numFmtId="0" fontId="10" fillId="0" borderId="100" xfId="9" applyFont="1" applyBorder="1" applyAlignment="1">
      <alignment horizontal="left" vertical="center" wrapText="1"/>
    </xf>
    <xf numFmtId="4" fontId="10" fillId="3" borderId="52" xfId="2" applyNumberFormat="1" applyFont="1" applyFill="1" applyBorder="1" applyAlignment="1">
      <alignment horizontal="right" vertical="center"/>
    </xf>
    <xf numFmtId="4" fontId="10" fillId="11" borderId="31" xfId="2" applyNumberFormat="1" applyFont="1" applyFill="1" applyBorder="1" applyAlignment="1">
      <alignment horizontal="right" vertical="center"/>
    </xf>
    <xf numFmtId="4" fontId="10" fillId="4" borderId="31" xfId="2" applyNumberFormat="1" applyFont="1" applyFill="1" applyBorder="1" applyAlignment="1">
      <alignment horizontal="right" vertical="center"/>
    </xf>
    <xf numFmtId="49" fontId="10" fillId="0" borderId="20" xfId="7" applyNumberFormat="1" applyFont="1" applyBorder="1" applyAlignment="1">
      <alignment horizontal="center" vertical="center"/>
    </xf>
    <xf numFmtId="0" fontId="10" fillId="0" borderId="95" xfId="7" applyFont="1" applyBorder="1" applyAlignment="1">
      <alignment vertical="center" wrapText="1"/>
    </xf>
    <xf numFmtId="4" fontId="10" fillId="3" borderId="101" xfId="2" applyNumberFormat="1" applyFont="1" applyFill="1" applyBorder="1" applyAlignment="1">
      <alignment horizontal="right" vertical="center"/>
    </xf>
    <xf numFmtId="0" fontId="10" fillId="0" borderId="99" xfId="9" applyFont="1" applyBorder="1" applyAlignment="1">
      <alignment vertical="center" wrapText="1"/>
    </xf>
    <xf numFmtId="4" fontId="10" fillId="11" borderId="49" xfId="2" applyNumberFormat="1" applyFont="1" applyFill="1" applyBorder="1" applyAlignment="1">
      <alignment horizontal="right" vertical="center"/>
    </xf>
    <xf numFmtId="4" fontId="10" fillId="4" borderId="49" xfId="2" applyNumberFormat="1" applyFont="1" applyFill="1" applyBorder="1" applyAlignment="1">
      <alignment horizontal="right" vertical="center"/>
    </xf>
    <xf numFmtId="4" fontId="10" fillId="0" borderId="0" xfId="7" applyNumberFormat="1" applyFont="1" applyAlignment="1">
      <alignment horizontal="center"/>
    </xf>
    <xf numFmtId="4" fontId="8" fillId="0" borderId="0" xfId="2" applyNumberFormat="1" applyFont="1" applyAlignment="1">
      <alignment horizontal="right" vertical="center" wrapText="1"/>
    </xf>
    <xf numFmtId="4" fontId="10" fillId="11" borderId="52" xfId="2" applyNumberFormat="1" applyFont="1" applyFill="1" applyBorder="1" applyAlignment="1">
      <alignment horizontal="right" vertical="center" wrapText="1"/>
    </xf>
    <xf numFmtId="4" fontId="10" fillId="0" borderId="21" xfId="2" applyNumberFormat="1" applyFont="1" applyBorder="1" applyAlignment="1">
      <alignment horizontal="right" vertical="center" wrapText="1"/>
    </xf>
    <xf numFmtId="4" fontId="28" fillId="3" borderId="49" xfId="7" applyNumberFormat="1" applyFont="1" applyFill="1" applyBorder="1" applyAlignment="1">
      <alignment vertical="center" wrapText="1"/>
    </xf>
    <xf numFmtId="49" fontId="10" fillId="0" borderId="98" xfId="2" applyNumberFormat="1" applyFont="1" applyBorder="1" applyAlignment="1">
      <alignment horizontal="center" vertical="center" wrapText="1"/>
    </xf>
    <xf numFmtId="0" fontId="28" fillId="0" borderId="57" xfId="9" applyFont="1" applyBorder="1" applyAlignment="1">
      <alignment vertical="center" wrapText="1"/>
    </xf>
    <xf numFmtId="4" fontId="28" fillId="11" borderId="14" xfId="7" applyNumberFormat="1" applyFont="1" applyFill="1" applyBorder="1" applyAlignment="1">
      <alignment vertical="center" wrapText="1"/>
    </xf>
    <xf numFmtId="4" fontId="28" fillId="4" borderId="14" xfId="7" applyNumberFormat="1" applyFont="1" applyFill="1" applyBorder="1" applyAlignment="1">
      <alignment vertical="center" wrapText="1"/>
    </xf>
    <xf numFmtId="0" fontId="34" fillId="0" borderId="37" xfId="13" applyFont="1" applyBorder="1" applyAlignment="1">
      <alignment horizontal="center"/>
    </xf>
    <xf numFmtId="49" fontId="34" fillId="0" borderId="34" xfId="12" applyNumberFormat="1" applyFont="1" applyBorder="1" applyAlignment="1">
      <alignment horizontal="center"/>
    </xf>
    <xf numFmtId="0" fontId="34" fillId="0" borderId="100" xfId="12" applyFont="1" applyBorder="1" applyAlignment="1">
      <alignment wrapText="1"/>
    </xf>
    <xf numFmtId="4" fontId="34" fillId="11" borderId="56" xfId="12" applyNumberFormat="1" applyFont="1" applyFill="1" applyBorder="1" applyAlignment="1">
      <alignment vertical="center"/>
    </xf>
    <xf numFmtId="4" fontId="32" fillId="0" borderId="39" xfId="2" applyNumberFormat="1" applyFont="1" applyBorder="1" applyAlignment="1">
      <alignment horizontal="center" vertical="center" wrapText="1"/>
    </xf>
    <xf numFmtId="0" fontId="10" fillId="8" borderId="121" xfId="7" applyFont="1" applyFill="1" applyBorder="1" applyAlignment="1">
      <alignment vertical="center" wrapText="1"/>
    </xf>
    <xf numFmtId="4" fontId="10" fillId="3" borderId="31" xfId="7" applyNumberFormat="1" applyFont="1" applyFill="1" applyBorder="1" applyAlignment="1">
      <alignment vertical="center" wrapText="1"/>
    </xf>
    <xf numFmtId="4" fontId="32" fillId="0" borderId="4" xfId="7" applyNumberFormat="1" applyFont="1" applyBorder="1" applyAlignment="1">
      <alignment vertical="center" wrapText="1"/>
    </xf>
    <xf numFmtId="0" fontId="10" fillId="0" borderId="0" xfId="23" applyFont="1" applyAlignment="1">
      <alignment vertical="center" wrapText="1"/>
    </xf>
    <xf numFmtId="4" fontId="34" fillId="0" borderId="0" xfId="20" applyNumberFormat="1" applyFont="1" applyAlignment="1">
      <alignment horizontal="center" vertical="center" wrapText="1"/>
    </xf>
    <xf numFmtId="166" fontId="10" fillId="11" borderId="54" xfId="20" applyNumberFormat="1" applyFont="1" applyFill="1" applyBorder="1"/>
    <xf numFmtId="166" fontId="10" fillId="11" borderId="11" xfId="20" applyNumberFormat="1" applyFont="1" applyFill="1" applyBorder="1"/>
    <xf numFmtId="166" fontId="10" fillId="4" borderId="21" xfId="20" applyNumberFormat="1" applyFont="1" applyFill="1" applyBorder="1" applyAlignment="1">
      <alignment horizontal="right" vertical="center" wrapText="1"/>
    </xf>
    <xf numFmtId="166" fontId="10" fillId="4" borderId="14" xfId="20" applyNumberFormat="1" applyFont="1" applyFill="1" applyBorder="1" applyAlignment="1">
      <alignment horizontal="right" vertical="center" wrapText="1"/>
    </xf>
    <xf numFmtId="4" fontId="59" fillId="3" borderId="31" xfId="21" applyNumberFormat="1" applyFont="1" applyFill="1" applyBorder="1" applyAlignment="1">
      <alignment vertical="center"/>
    </xf>
    <xf numFmtId="0" fontId="10" fillId="0" borderId="51" xfId="20" applyFont="1" applyBorder="1" applyAlignment="1">
      <alignment horizontal="center" vertical="center" wrapText="1"/>
    </xf>
    <xf numFmtId="0" fontId="10" fillId="0" borderId="29" xfId="20" applyFont="1" applyBorder="1" applyAlignment="1">
      <alignment horizontal="center" vertical="center" wrapText="1"/>
    </xf>
    <xf numFmtId="166" fontId="10" fillId="0" borderId="29" xfId="20" applyNumberFormat="1" applyFont="1" applyBorder="1" applyAlignment="1">
      <alignment vertical="center" wrapText="1"/>
    </xf>
    <xf numFmtId="166" fontId="10" fillId="11" borderId="52" xfId="20" applyNumberFormat="1" applyFont="1" applyFill="1" applyBorder="1"/>
    <xf numFmtId="166" fontId="10" fillId="4" borderId="31" xfId="2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" fontId="10" fillId="0" borderId="132" xfId="2" applyNumberFormat="1" applyFont="1" applyBorder="1" applyAlignment="1">
      <alignment horizontal="center" vertical="center" wrapText="1"/>
    </xf>
    <xf numFmtId="4" fontId="27" fillId="0" borderId="22" xfId="20" applyNumberFormat="1" applyFont="1" applyBorder="1" applyAlignment="1">
      <alignment horizontal="center" vertical="center" wrapText="1"/>
    </xf>
    <xf numFmtId="4" fontId="10" fillId="0" borderId="26" xfId="20" applyNumberFormat="1" applyFont="1" applyBorder="1" applyAlignment="1">
      <alignment horizontal="center" vertical="center" wrapText="1"/>
    </xf>
    <xf numFmtId="4" fontId="10" fillId="3" borderId="52" xfId="2" applyNumberFormat="1" applyFont="1" applyFill="1" applyBorder="1" applyAlignment="1">
      <alignment horizontal="right" vertical="center" wrapText="1"/>
    </xf>
    <xf numFmtId="49" fontId="10" fillId="0" borderId="29" xfId="21" applyNumberFormat="1" applyFont="1" applyBorder="1" applyAlignment="1">
      <alignment horizontal="center" vertical="center"/>
    </xf>
    <xf numFmtId="0" fontId="10" fillId="10" borderId="97" xfId="2" applyFont="1" applyFill="1" applyBorder="1" applyAlignment="1">
      <alignment horizontal="left" vertical="center" wrapText="1"/>
    </xf>
    <xf numFmtId="0" fontId="10" fillId="0" borderId="32" xfId="20" applyFont="1" applyBorder="1" applyAlignment="1">
      <alignment vertical="center"/>
    </xf>
    <xf numFmtId="166" fontId="28" fillId="0" borderId="0" xfId="2" applyNumberFormat="1" applyFont="1" applyAlignment="1">
      <alignment horizontal="right" vertical="center"/>
    </xf>
    <xf numFmtId="0" fontId="10" fillId="0" borderId="38" xfId="20" applyFont="1" applyBorder="1" applyAlignment="1">
      <alignment horizontal="center" vertical="center"/>
    </xf>
    <xf numFmtId="4" fontId="34" fillId="3" borderId="45" xfId="20" applyNumberFormat="1" applyFont="1" applyFill="1" applyBorder="1" applyAlignment="1">
      <alignment vertical="center"/>
    </xf>
    <xf numFmtId="0" fontId="34" fillId="0" borderId="151" xfId="2" applyFont="1" applyBorder="1" applyAlignment="1">
      <alignment horizontal="center" vertical="center"/>
    </xf>
    <xf numFmtId="0" fontId="34" fillId="0" borderId="122" xfId="2" applyFont="1" applyBorder="1" applyAlignment="1">
      <alignment horizontal="center" vertical="center"/>
    </xf>
    <xf numFmtId="0" fontId="34" fillId="0" borderId="103" xfId="2" applyFont="1" applyBorder="1" applyAlignment="1">
      <alignment horizontal="left" vertical="center"/>
    </xf>
    <xf numFmtId="4" fontId="34" fillId="11" borderId="45" xfId="20" applyNumberFormat="1" applyFont="1" applyFill="1" applyBorder="1" applyAlignment="1">
      <alignment vertical="center"/>
    </xf>
    <xf numFmtId="4" fontId="34" fillId="4" borderId="45" xfId="20" applyNumberFormat="1" applyFont="1" applyFill="1" applyBorder="1" applyAlignment="1">
      <alignment vertical="center"/>
    </xf>
    <xf numFmtId="4" fontId="10" fillId="0" borderId="15" xfId="20" applyNumberFormat="1" applyFont="1" applyBorder="1" applyAlignment="1">
      <alignment vertical="center"/>
    </xf>
    <xf numFmtId="4" fontId="32" fillId="0" borderId="1" xfId="2" applyNumberFormat="1" applyFont="1" applyBorder="1" applyAlignment="1">
      <alignment horizontal="center" vertical="center" wrapText="1"/>
    </xf>
    <xf numFmtId="49" fontId="44" fillId="0" borderId="20" xfId="0" applyNumberFormat="1" applyFont="1" applyBorder="1" applyAlignment="1">
      <alignment horizontal="center" vertical="center" wrapText="1"/>
    </xf>
    <xf numFmtId="4" fontId="28" fillId="3" borderId="14" xfId="20" applyNumberFormat="1" applyFont="1" applyFill="1" applyBorder="1" applyAlignment="1">
      <alignment vertical="center" wrapText="1"/>
    </xf>
    <xf numFmtId="0" fontId="24" fillId="0" borderId="12" xfId="9" applyFont="1" applyBorder="1" applyAlignment="1">
      <alignment vertical="center" wrapText="1"/>
    </xf>
    <xf numFmtId="4" fontId="28" fillId="11" borderId="11" xfId="20" applyNumberFormat="1" applyFont="1" applyFill="1" applyBorder="1" applyAlignment="1">
      <alignment vertical="center" wrapText="1"/>
    </xf>
    <xf numFmtId="49" fontId="44" fillId="0" borderId="12" xfId="0" applyNumberFormat="1" applyFont="1" applyBorder="1" applyAlignment="1">
      <alignment horizontal="center" vertical="center" wrapText="1"/>
    </xf>
    <xf numFmtId="2" fontId="8" fillId="0" borderId="0" xfId="20" applyNumberFormat="1" applyFont="1"/>
    <xf numFmtId="4" fontId="10" fillId="13" borderId="6" xfId="7" applyNumberFormat="1" applyFont="1" applyFill="1" applyBorder="1" applyAlignment="1">
      <alignment horizontal="right" vertical="center" wrapText="1"/>
    </xf>
    <xf numFmtId="4" fontId="10" fillId="13" borderId="54" xfId="7" applyNumberFormat="1" applyFont="1" applyFill="1" applyBorder="1" applyAlignment="1">
      <alignment horizontal="right" vertical="center" wrapText="1"/>
    </xf>
    <xf numFmtId="4" fontId="32" fillId="13" borderId="74" xfId="7" applyNumberFormat="1" applyFont="1" applyFill="1" applyBorder="1" applyAlignment="1">
      <alignment vertical="center" wrapText="1"/>
    </xf>
    <xf numFmtId="4" fontId="10" fillId="13" borderId="101" xfId="7" applyNumberFormat="1" applyFont="1" applyFill="1" applyBorder="1" applyAlignment="1">
      <alignment horizontal="right" vertical="center" wrapText="1"/>
    </xf>
    <xf numFmtId="4" fontId="10" fillId="0" borderId="21" xfId="7" applyNumberFormat="1" applyFont="1" applyBorder="1" applyAlignment="1">
      <alignment horizontal="right" vertical="center" wrapText="1"/>
    </xf>
    <xf numFmtId="4" fontId="10" fillId="0" borderId="49" xfId="7" applyNumberFormat="1" applyFont="1" applyBorder="1" applyAlignment="1">
      <alignment horizontal="right" vertical="center" wrapText="1"/>
    </xf>
    <xf numFmtId="4" fontId="10" fillId="11" borderId="54" xfId="20" applyNumberFormat="1" applyFont="1" applyFill="1" applyBorder="1" applyAlignment="1">
      <alignment horizontal="right" vertical="center"/>
    </xf>
    <xf numFmtId="4" fontId="10" fillId="0" borderId="22" xfId="12" applyNumberFormat="1" applyFont="1" applyBorder="1" applyAlignment="1">
      <alignment horizontal="center" vertical="center"/>
    </xf>
    <xf numFmtId="0" fontId="10" fillId="0" borderId="32" xfId="20" applyFont="1" applyBorder="1" applyAlignment="1">
      <alignment horizontal="center"/>
    </xf>
    <xf numFmtId="4" fontId="8" fillId="0" borderId="22" xfId="12" applyNumberFormat="1" applyFont="1" applyBorder="1" applyAlignment="1">
      <alignment vertical="center"/>
    </xf>
    <xf numFmtId="4" fontId="34" fillId="0" borderId="22" xfId="12" applyNumberFormat="1" applyFont="1" applyBorder="1" applyAlignment="1">
      <alignment vertical="center"/>
    </xf>
    <xf numFmtId="0" fontId="10" fillId="0" borderId="22" xfId="20" applyFont="1" applyBorder="1" applyAlignment="1">
      <alignment horizontal="center" vertical="center"/>
    </xf>
    <xf numFmtId="4" fontId="34" fillId="0" borderId="32" xfId="12" applyNumberFormat="1" applyFont="1" applyBorder="1" applyAlignment="1">
      <alignment vertical="center"/>
    </xf>
    <xf numFmtId="4" fontId="27" fillId="4" borderId="9" xfId="12" applyNumberFormat="1" applyFont="1" applyFill="1" applyBorder="1"/>
    <xf numFmtId="0" fontId="10" fillId="0" borderId="41" xfId="20" applyFont="1" applyBorder="1" applyAlignment="1">
      <alignment horizontal="center" vertical="center"/>
    </xf>
    <xf numFmtId="4" fontId="34" fillId="0" borderId="15" xfId="12" applyNumberFormat="1" applyFont="1" applyBorder="1" applyAlignment="1">
      <alignment vertical="center"/>
    </xf>
    <xf numFmtId="4" fontId="10" fillId="3" borderId="31" xfId="12" applyNumberFormat="1" applyFont="1" applyFill="1" applyBorder="1"/>
    <xf numFmtId="0" fontId="10" fillId="0" borderId="36" xfId="20" applyFont="1" applyBorder="1" applyAlignment="1">
      <alignment vertical="center"/>
    </xf>
    <xf numFmtId="0" fontId="10" fillId="0" borderId="32" xfId="20" applyFont="1" applyBorder="1" applyAlignment="1">
      <alignment horizontal="center" vertical="center"/>
    </xf>
    <xf numFmtId="4" fontId="28" fillId="4" borderId="21" xfId="20" applyNumberFormat="1" applyFont="1" applyFill="1" applyBorder="1" applyAlignment="1">
      <alignment vertical="center"/>
    </xf>
    <xf numFmtId="0" fontId="38" fillId="0" borderId="45" xfId="20" applyFont="1" applyBorder="1" applyAlignment="1">
      <alignment horizontal="center" vertical="center"/>
    </xf>
    <xf numFmtId="49" fontId="10" fillId="0" borderId="8" xfId="11" applyNumberFormat="1" applyFont="1" applyBorder="1" applyAlignment="1">
      <alignment horizontal="center" vertical="center"/>
    </xf>
    <xf numFmtId="0" fontId="10" fillId="10" borderId="94" xfId="21" applyFont="1" applyFill="1" applyBorder="1" applyAlignment="1">
      <alignment vertical="center" wrapText="1"/>
    </xf>
    <xf numFmtId="4" fontId="28" fillId="4" borderId="9" xfId="20" applyNumberFormat="1" applyFont="1" applyFill="1" applyBorder="1" applyAlignment="1">
      <alignment vertical="center"/>
    </xf>
    <xf numFmtId="0" fontId="10" fillId="10" borderId="99" xfId="21" applyFont="1" applyFill="1" applyBorder="1" applyAlignment="1">
      <alignment vertical="center" wrapText="1"/>
    </xf>
    <xf numFmtId="4" fontId="24" fillId="4" borderId="21" xfId="20" applyNumberFormat="1" applyFont="1" applyFill="1" applyBorder="1" applyAlignment="1">
      <alignment vertical="center"/>
    </xf>
    <xf numFmtId="4" fontId="24" fillId="11" borderId="49" xfId="2" applyNumberFormat="1" applyFont="1" applyFill="1" applyBorder="1" applyAlignment="1">
      <alignment horizontal="right" vertical="center" wrapText="1"/>
    </xf>
    <xf numFmtId="4" fontId="24" fillId="4" borderId="49" xfId="20" applyNumberFormat="1" applyFont="1" applyFill="1" applyBorder="1" applyAlignment="1">
      <alignment vertical="center"/>
    </xf>
    <xf numFmtId="0" fontId="24" fillId="0" borderId="102" xfId="20" applyFont="1" applyBorder="1" applyAlignment="1">
      <alignment vertical="center"/>
    </xf>
    <xf numFmtId="4" fontId="10" fillId="0" borderId="36" xfId="20" applyNumberFormat="1" applyFont="1" applyBorder="1" applyAlignment="1">
      <alignment horizontal="center" vertical="center" wrapText="1"/>
    </xf>
    <xf numFmtId="4" fontId="10" fillId="0" borderId="15" xfId="20" applyNumberFormat="1" applyFont="1" applyBorder="1" applyAlignment="1">
      <alignment horizontal="center" vertical="center" wrapText="1"/>
    </xf>
    <xf numFmtId="4" fontId="24" fillId="0" borderId="31" xfId="20" applyNumberFormat="1" applyFont="1" applyBorder="1" applyAlignment="1">
      <alignment horizontal="center" vertical="center" wrapText="1"/>
    </xf>
    <xf numFmtId="4" fontId="24" fillId="0" borderId="21" xfId="20" applyNumberFormat="1" applyFont="1" applyBorder="1" applyAlignment="1">
      <alignment horizontal="center" vertical="center" wrapText="1"/>
    </xf>
    <xf numFmtId="4" fontId="24" fillId="0" borderId="31" xfId="13" applyNumberFormat="1" applyFont="1" applyBorder="1" applyAlignment="1">
      <alignment horizontal="center" vertical="center"/>
    </xf>
    <xf numFmtId="4" fontId="44" fillId="3" borderId="14" xfId="13" applyNumberFormat="1" applyFont="1" applyFill="1" applyBorder="1" applyAlignment="1">
      <alignment vertical="center"/>
    </xf>
    <xf numFmtId="0" fontId="10" fillId="0" borderId="38" xfId="12" applyFont="1" applyBorder="1" applyAlignment="1">
      <alignment horizontal="center" vertical="center"/>
    </xf>
    <xf numFmtId="0" fontId="44" fillId="0" borderId="57" xfId="28" applyFont="1" applyBorder="1" applyAlignment="1">
      <alignment horizontal="center" vertical="center"/>
    </xf>
    <xf numFmtId="4" fontId="10" fillId="0" borderId="97" xfId="30" applyNumberFormat="1" applyFont="1" applyBorder="1" applyAlignment="1">
      <alignment horizontal="center"/>
    </xf>
    <xf numFmtId="4" fontId="10" fillId="0" borderId="95" xfId="30" applyNumberFormat="1" applyFont="1" applyBorder="1" applyAlignment="1">
      <alignment horizontal="center"/>
    </xf>
    <xf numFmtId="4" fontId="34" fillId="0" borderId="97" xfId="30" applyNumberFormat="1" applyFont="1" applyBorder="1" applyAlignment="1">
      <alignment horizontal="center"/>
    </xf>
    <xf numFmtId="4" fontId="10" fillId="0" borderId="95" xfId="30" applyNumberFormat="1" applyFont="1" applyBorder="1" applyAlignment="1">
      <alignment horizontal="center" vertical="center"/>
    </xf>
    <xf numFmtId="4" fontId="8" fillId="0" borderId="95" xfId="30" applyNumberFormat="1" applyFont="1" applyBorder="1" applyAlignment="1">
      <alignment horizontal="center" vertical="center"/>
    </xf>
    <xf numFmtId="4" fontId="10" fillId="0" borderId="99" xfId="30" applyNumberFormat="1" applyFont="1" applyBorder="1" applyAlignment="1">
      <alignment horizontal="center"/>
    </xf>
    <xf numFmtId="0" fontId="8" fillId="0" borderId="0" xfId="4" applyFont="1" applyAlignment="1">
      <alignment horizontal="right" vertical="center"/>
    </xf>
    <xf numFmtId="0" fontId="8" fillId="0" borderId="0" xfId="5" applyFont="1" applyAlignment="1">
      <alignment horizontal="right"/>
    </xf>
    <xf numFmtId="0" fontId="10" fillId="0" borderId="121" xfId="23" applyFont="1" applyBorder="1" applyAlignment="1">
      <alignment vertical="center" wrapText="1"/>
    </xf>
    <xf numFmtId="0" fontId="34" fillId="0" borderId="30" xfId="7" applyFont="1" applyBorder="1" applyAlignment="1">
      <alignment vertical="center" wrapText="1"/>
    </xf>
    <xf numFmtId="4" fontId="34" fillId="4" borderId="32" xfId="7" applyNumberFormat="1" applyFont="1" applyFill="1" applyBorder="1" applyAlignment="1">
      <alignment vertical="center" wrapText="1"/>
    </xf>
    <xf numFmtId="4" fontId="44" fillId="3" borderId="9" xfId="16" applyNumberFormat="1" applyFont="1" applyFill="1" applyBorder="1" applyAlignment="1">
      <alignment vertical="center"/>
    </xf>
    <xf numFmtId="0" fontId="10" fillId="0" borderId="46" xfId="2" applyFont="1" applyBorder="1" applyAlignment="1">
      <alignment horizontal="center" vertical="center"/>
    </xf>
    <xf numFmtId="0" fontId="44" fillId="0" borderId="8" xfId="16" applyFont="1" applyBorder="1" applyAlignment="1">
      <alignment vertical="center"/>
    </xf>
    <xf numFmtId="0" fontId="44" fillId="0" borderId="7" xfId="16" applyFont="1" applyBorder="1" applyAlignment="1">
      <alignment vertical="center"/>
    </xf>
    <xf numFmtId="4" fontId="44" fillId="11" borderId="9" xfId="16" applyNumberFormat="1" applyFont="1" applyFill="1" applyBorder="1" applyAlignment="1">
      <alignment vertical="center"/>
    </xf>
    <xf numFmtId="4" fontId="10" fillId="4" borderId="6" xfId="7" applyNumberFormat="1" applyFont="1" applyFill="1" applyBorder="1" applyAlignment="1">
      <alignment vertical="center"/>
    </xf>
    <xf numFmtId="0" fontId="10" fillId="0" borderId="45" xfId="7" applyFont="1" applyBorder="1" applyAlignment="1">
      <alignment vertical="center" wrapText="1"/>
    </xf>
    <xf numFmtId="49" fontId="10" fillId="0" borderId="29" xfId="20" applyNumberFormat="1" applyFont="1" applyBorder="1" applyAlignment="1">
      <alignment horizontal="center" vertical="center"/>
    </xf>
    <xf numFmtId="4" fontId="28" fillId="11" borderId="49" xfId="2" applyNumberFormat="1" applyFont="1" applyFill="1" applyBorder="1" applyAlignment="1">
      <alignment horizontal="right" vertical="center" wrapText="1"/>
    </xf>
    <xf numFmtId="4" fontId="28" fillId="4" borderId="49" xfId="2" applyNumberFormat="1" applyFont="1" applyFill="1" applyBorder="1" applyAlignment="1">
      <alignment horizontal="right" vertical="center" wrapText="1"/>
    </xf>
    <xf numFmtId="166" fontId="28" fillId="0" borderId="102" xfId="2" applyNumberFormat="1" applyFont="1" applyBorder="1" applyAlignment="1">
      <alignment horizontal="right" vertical="center"/>
    </xf>
    <xf numFmtId="4" fontId="10" fillId="0" borderId="31" xfId="20" applyNumberFormat="1" applyFont="1" applyBorder="1" applyAlignment="1">
      <alignment vertical="center"/>
    </xf>
    <xf numFmtId="4" fontId="10" fillId="3" borderId="31" xfId="2" applyNumberFormat="1" applyFont="1" applyFill="1" applyBorder="1" applyAlignment="1">
      <alignment vertical="center"/>
    </xf>
    <xf numFmtId="0" fontId="10" fillId="0" borderId="31" xfId="20" applyFont="1" applyBorder="1" applyAlignment="1">
      <alignment horizontal="center" vertical="center"/>
    </xf>
    <xf numFmtId="0" fontId="10" fillId="0" borderId="19" xfId="20" applyFont="1" applyBorder="1" applyAlignment="1">
      <alignment horizontal="center"/>
    </xf>
    <xf numFmtId="0" fontId="10" fillId="0" borderId="20" xfId="20" applyFont="1" applyBorder="1"/>
    <xf numFmtId="0" fontId="10" fillId="0" borderId="21" xfId="20" applyFont="1" applyBorder="1"/>
    <xf numFmtId="166" fontId="10" fillId="11" borderId="21" xfId="20" applyNumberFormat="1" applyFont="1" applyFill="1" applyBorder="1" applyAlignment="1">
      <alignment vertical="center"/>
    </xf>
    <xf numFmtId="166" fontId="10" fillId="4" borderId="21" xfId="20" applyNumberFormat="1" applyFont="1" applyFill="1" applyBorder="1" applyAlignment="1">
      <alignment vertical="center"/>
    </xf>
    <xf numFmtId="166" fontId="10" fillId="11" borderId="14" xfId="20" applyNumberFormat="1" applyFont="1" applyFill="1" applyBorder="1" applyAlignment="1">
      <alignment vertical="center"/>
    </xf>
    <xf numFmtId="49" fontId="10" fillId="0" borderId="0" xfId="20" applyNumberFormat="1" applyFont="1" applyAlignment="1">
      <alignment horizontal="center"/>
    </xf>
    <xf numFmtId="0" fontId="44" fillId="0" borderId="0" xfId="9" applyFont="1" applyAlignment="1">
      <alignment horizontal="left" vertical="center" wrapText="1"/>
    </xf>
    <xf numFmtId="166" fontId="10" fillId="0" borderId="0" xfId="20" applyNumberFormat="1" applyFont="1" applyAlignment="1">
      <alignment vertical="center"/>
    </xf>
    <xf numFmtId="166" fontId="10" fillId="11" borderId="26" xfId="20" applyNumberFormat="1" applyFont="1" applyFill="1" applyBorder="1" applyAlignment="1">
      <alignment vertical="center"/>
    </xf>
    <xf numFmtId="166" fontId="10" fillId="4" borderId="26" xfId="20" applyNumberFormat="1" applyFont="1" applyFill="1" applyBorder="1" applyAlignment="1">
      <alignment vertical="center"/>
    </xf>
    <xf numFmtId="0" fontId="34" fillId="0" borderId="152" xfId="2" applyFont="1" applyBorder="1" applyAlignment="1">
      <alignment horizontal="center"/>
    </xf>
    <xf numFmtId="0" fontId="34" fillId="0" borderId="109" xfId="2" applyFont="1" applyBorder="1" applyAlignment="1">
      <alignment horizontal="center"/>
    </xf>
    <xf numFmtId="0" fontId="34" fillId="0" borderId="103" xfId="2" applyFont="1" applyBorder="1" applyAlignment="1">
      <alignment horizontal="left"/>
    </xf>
    <xf numFmtId="166" fontId="34" fillId="11" borderId="9" xfId="20" applyNumberFormat="1" applyFont="1" applyFill="1" applyBorder="1" applyAlignment="1">
      <alignment vertical="center"/>
    </xf>
    <xf numFmtId="166" fontId="34" fillId="4" borderId="9" xfId="20" applyNumberFormat="1" applyFont="1" applyFill="1" applyBorder="1" applyAlignment="1">
      <alignment vertical="center"/>
    </xf>
    <xf numFmtId="166" fontId="10" fillId="4" borderId="14" xfId="20" applyNumberFormat="1" applyFont="1" applyFill="1" applyBorder="1" applyAlignment="1">
      <alignment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/>
    </xf>
    <xf numFmtId="0" fontId="10" fillId="0" borderId="12" xfId="2" applyFont="1" applyBorder="1" applyAlignment="1">
      <alignment horizontal="left" vertical="center"/>
    </xf>
    <xf numFmtId="4" fontId="10" fillId="4" borderId="41" xfId="20" applyNumberFormat="1" applyFont="1" applyFill="1" applyBorder="1" applyAlignment="1">
      <alignment vertical="center" wrapText="1"/>
    </xf>
    <xf numFmtId="0" fontId="10" fillId="0" borderId="14" xfId="20" applyFont="1" applyBorder="1" applyAlignment="1">
      <alignment horizontal="center" vertical="center"/>
    </xf>
    <xf numFmtId="0" fontId="34" fillId="0" borderId="46" xfId="2" applyFont="1" applyBorder="1" applyAlignment="1">
      <alignment horizontal="center" vertical="center"/>
    </xf>
    <xf numFmtId="0" fontId="34" fillId="0" borderId="7" xfId="2" applyFont="1" applyBorder="1" applyAlignment="1">
      <alignment horizontal="left" vertical="center"/>
    </xf>
    <xf numFmtId="4" fontId="24" fillId="4" borderId="26" xfId="20" applyNumberFormat="1" applyFont="1" applyFill="1" applyBorder="1" applyAlignment="1">
      <alignment vertical="center" wrapText="1"/>
    </xf>
    <xf numFmtId="4" fontId="24" fillId="4" borderId="32" xfId="18" applyNumberFormat="1" applyFont="1" applyFill="1" applyBorder="1" applyAlignment="1">
      <alignment vertical="center" wrapText="1"/>
    </xf>
    <xf numFmtId="0" fontId="10" fillId="0" borderId="22" xfId="20" applyFont="1" applyBorder="1" applyAlignment="1">
      <alignment vertical="center" wrapText="1"/>
    </xf>
    <xf numFmtId="4" fontId="24" fillId="0" borderId="22" xfId="20" applyNumberFormat="1" applyFont="1" applyBorder="1" applyAlignment="1">
      <alignment vertical="center" wrapText="1"/>
    </xf>
    <xf numFmtId="0" fontId="10" fillId="0" borderId="121" xfId="2" applyFont="1" applyBorder="1" applyAlignment="1">
      <alignment horizontal="left" vertical="center" wrapText="1"/>
    </xf>
    <xf numFmtId="0" fontId="24" fillId="0" borderId="22" xfId="20" applyFont="1" applyBorder="1" applyAlignment="1">
      <alignment horizontal="center"/>
    </xf>
    <xf numFmtId="4" fontId="10" fillId="0" borderId="36" xfId="18" applyNumberFormat="1" applyFont="1" applyBorder="1" applyAlignment="1">
      <alignment vertical="center" wrapText="1"/>
    </xf>
    <xf numFmtId="0" fontId="10" fillId="0" borderId="31" xfId="20" applyFont="1" applyBorder="1" applyAlignment="1">
      <alignment horizontal="center"/>
    </xf>
    <xf numFmtId="0" fontId="24" fillId="0" borderId="21" xfId="20" applyFont="1" applyBorder="1" applyAlignment="1">
      <alignment horizontal="center"/>
    </xf>
    <xf numFmtId="0" fontId="24" fillId="0" borderId="49" xfId="20" applyFont="1" applyBorder="1" applyAlignment="1">
      <alignment horizontal="center"/>
    </xf>
    <xf numFmtId="4" fontId="24" fillId="0" borderId="32" xfId="20" applyNumberFormat="1" applyFont="1" applyBorder="1" applyAlignment="1">
      <alignment vertical="center" wrapText="1"/>
    </xf>
    <xf numFmtId="4" fontId="28" fillId="0" borderId="22" xfId="20" applyNumberFormat="1" applyFont="1" applyBorder="1" applyAlignment="1">
      <alignment vertical="center" wrapText="1"/>
    </xf>
    <xf numFmtId="49" fontId="44" fillId="0" borderId="19" xfId="9" applyNumberFormat="1" applyFont="1" applyBorder="1" applyAlignment="1">
      <alignment horizontal="center" vertical="center" wrapText="1"/>
    </xf>
    <xf numFmtId="0" fontId="44" fillId="0" borderId="57" xfId="32" applyFont="1" applyBorder="1" applyAlignment="1">
      <alignment horizontal="center" vertical="center"/>
    </xf>
    <xf numFmtId="4" fontId="28" fillId="3" borderId="35" xfId="20" applyNumberFormat="1" applyFont="1" applyFill="1" applyBorder="1" applyAlignment="1">
      <alignment vertical="center" wrapText="1"/>
    </xf>
    <xf numFmtId="0" fontId="10" fillId="0" borderId="29" xfId="21" applyFont="1" applyBorder="1" applyAlignment="1">
      <alignment vertical="center" wrapText="1"/>
    </xf>
    <xf numFmtId="4" fontId="28" fillId="11" borderId="35" xfId="20" applyNumberFormat="1" applyFont="1" applyFill="1" applyBorder="1" applyAlignment="1">
      <alignment vertical="center" wrapText="1"/>
    </xf>
    <xf numFmtId="4" fontId="28" fillId="4" borderId="35" xfId="20" applyNumberFormat="1" applyFont="1" applyFill="1" applyBorder="1" applyAlignment="1">
      <alignment vertical="center" wrapText="1"/>
    </xf>
    <xf numFmtId="4" fontId="10" fillId="0" borderId="36" xfId="20" applyNumberFormat="1" applyFont="1" applyBorder="1" applyAlignment="1">
      <alignment vertical="center" wrapText="1"/>
    </xf>
    <xf numFmtId="4" fontId="18" fillId="0" borderId="0" xfId="6" applyNumberFormat="1" applyFont="1" applyAlignment="1">
      <alignment vertical="center"/>
    </xf>
    <xf numFmtId="4" fontId="10" fillId="3" borderId="52" xfId="13" applyNumberFormat="1" applyFont="1" applyFill="1" applyBorder="1" applyAlignment="1">
      <alignment vertical="center"/>
    </xf>
    <xf numFmtId="49" fontId="34" fillId="0" borderId="125" xfId="2" applyNumberFormat="1" applyFont="1" applyBorder="1" applyAlignment="1">
      <alignment horizontal="center" vertical="center"/>
    </xf>
    <xf numFmtId="0" fontId="34" fillId="0" borderId="76" xfId="2" applyFont="1" applyBorder="1" applyAlignment="1">
      <alignment vertical="center"/>
    </xf>
    <xf numFmtId="4" fontId="10" fillId="0" borderId="0" xfId="1" applyNumberFormat="1" applyFont="1"/>
    <xf numFmtId="4" fontId="10" fillId="3" borderId="31" xfId="26" applyNumberFormat="1" applyFont="1" applyFill="1" applyBorder="1" applyAlignment="1">
      <alignment horizontal="right" vertical="center"/>
    </xf>
    <xf numFmtId="49" fontId="10" fillId="0" borderId="32" xfId="20" applyNumberFormat="1" applyFont="1" applyBorder="1" applyAlignment="1">
      <alignment vertical="center" wrapText="1"/>
    </xf>
    <xf numFmtId="4" fontId="10" fillId="0" borderId="95" xfId="2" applyNumberFormat="1" applyFont="1" applyBorder="1" applyAlignment="1">
      <alignment horizontal="center" vertical="top" wrapText="1"/>
    </xf>
    <xf numFmtId="4" fontId="34" fillId="0" borderId="97" xfId="20" applyNumberFormat="1" applyFont="1" applyBorder="1" applyAlignment="1">
      <alignment horizontal="center"/>
    </xf>
    <xf numFmtId="4" fontId="44" fillId="0" borderId="97" xfId="20" applyNumberFormat="1" applyFont="1" applyBorder="1" applyAlignment="1">
      <alignment horizontal="center"/>
    </xf>
    <xf numFmtId="4" fontId="10" fillId="0" borderId="91" xfId="2" applyNumberFormat="1" applyFont="1" applyBorder="1" applyAlignment="1">
      <alignment horizontal="center" vertical="center" wrapText="1"/>
    </xf>
    <xf numFmtId="4" fontId="10" fillId="0" borderId="26" xfId="37" applyNumberFormat="1" applyFont="1" applyBorder="1" applyAlignment="1">
      <alignment vertical="center"/>
    </xf>
    <xf numFmtId="4" fontId="24" fillId="0" borderId="26" xfId="2" applyNumberFormat="1" applyFont="1" applyBorder="1" applyAlignment="1">
      <alignment horizontal="center" vertical="center" wrapText="1"/>
    </xf>
    <xf numFmtId="4" fontId="24" fillId="0" borderId="4" xfId="18" applyNumberFormat="1" applyFont="1" applyBorder="1" applyAlignment="1">
      <alignment vertical="center" wrapText="1"/>
    </xf>
    <xf numFmtId="0" fontId="10" fillId="0" borderId="29" xfId="16" applyFont="1" applyBorder="1" applyAlignment="1">
      <alignment horizontal="right" vertical="center"/>
    </xf>
    <xf numFmtId="0" fontId="10" fillId="0" borderId="30" xfId="16" applyFont="1" applyBorder="1" applyAlignment="1">
      <alignment vertical="center" wrapText="1"/>
    </xf>
    <xf numFmtId="0" fontId="10" fillId="0" borderId="20" xfId="16" applyFont="1" applyBorder="1" applyAlignment="1">
      <alignment vertical="center" wrapText="1"/>
    </xf>
    <xf numFmtId="0" fontId="10" fillId="0" borderId="13" xfId="16" applyFont="1" applyBorder="1" applyAlignment="1">
      <alignment horizontal="right" vertical="center"/>
    </xf>
    <xf numFmtId="0" fontId="10" fillId="0" borderId="121" xfId="16" applyFont="1" applyBorder="1" applyAlignment="1">
      <alignment vertical="center" wrapText="1"/>
    </xf>
    <xf numFmtId="0" fontId="44" fillId="0" borderId="0" xfId="0" applyFont="1"/>
    <xf numFmtId="0" fontId="44" fillId="0" borderId="21" xfId="2" applyFont="1" applyBorder="1" applyAlignment="1">
      <alignment vertical="center" wrapText="1"/>
    </xf>
    <xf numFmtId="0" fontId="44" fillId="0" borderId="31" xfId="2" applyFont="1" applyBorder="1" applyAlignment="1">
      <alignment vertical="center" wrapText="1"/>
    </xf>
    <xf numFmtId="0" fontId="44" fillId="0" borderId="49" xfId="2" applyFont="1" applyBorder="1" applyAlignment="1">
      <alignment vertical="center" wrapText="1"/>
    </xf>
    <xf numFmtId="4" fontId="10" fillId="0" borderId="31" xfId="2" applyNumberFormat="1" applyFont="1" applyBorder="1" applyAlignment="1">
      <alignment vertical="center" wrapText="1"/>
    </xf>
    <xf numFmtId="4" fontId="81" fillId="0" borderId="4" xfId="2" applyNumberFormat="1" applyFont="1" applyBorder="1" applyAlignment="1">
      <alignment vertical="center" wrapText="1"/>
    </xf>
    <xf numFmtId="0" fontId="81" fillId="0" borderId="2" xfId="2" applyFont="1" applyBorder="1" applyAlignment="1">
      <alignment horizontal="center" vertical="center" wrapText="1"/>
    </xf>
    <xf numFmtId="0" fontId="81" fillId="0" borderId="3" xfId="2" applyFont="1" applyBorder="1" applyAlignment="1">
      <alignment horizontal="center" vertical="center" wrapText="1"/>
    </xf>
    <xf numFmtId="0" fontId="82" fillId="0" borderId="5" xfId="7" applyFont="1" applyBorder="1" applyAlignment="1">
      <alignment horizontal="center" vertical="center"/>
    </xf>
    <xf numFmtId="4" fontId="83" fillId="3" borderId="45" xfId="7" applyNumberFormat="1" applyFont="1" applyFill="1" applyBorder="1" applyAlignment="1">
      <alignment vertical="center" wrapText="1"/>
    </xf>
    <xf numFmtId="0" fontId="83" fillId="0" borderId="104" xfId="2" applyFont="1" applyBorder="1" applyAlignment="1">
      <alignment horizontal="center" vertical="center" wrapText="1"/>
    </xf>
    <xf numFmtId="49" fontId="83" fillId="0" borderId="65" xfId="2" applyNumberFormat="1" applyFont="1" applyBorder="1" applyAlignment="1">
      <alignment horizontal="center" vertical="center" wrapText="1"/>
    </xf>
    <xf numFmtId="0" fontId="83" fillId="0" borderId="65" xfId="2" applyFont="1" applyBorder="1" applyAlignment="1">
      <alignment vertical="center" wrapText="1"/>
    </xf>
    <xf numFmtId="4" fontId="83" fillId="11" borderId="74" xfId="7" applyNumberFormat="1" applyFont="1" applyFill="1" applyBorder="1" applyAlignment="1">
      <alignment vertical="center" wrapText="1"/>
    </xf>
    <xf numFmtId="4" fontId="83" fillId="4" borderId="45" xfId="7" applyNumberFormat="1" applyFont="1" applyFill="1" applyBorder="1" applyAlignment="1">
      <alignment vertical="center" wrapText="1"/>
    </xf>
    <xf numFmtId="4" fontId="14" fillId="0" borderId="10" xfId="7" applyNumberFormat="1" applyFont="1" applyBorder="1" applyAlignment="1">
      <alignment horizontal="center" vertical="center" wrapText="1"/>
    </xf>
    <xf numFmtId="4" fontId="14" fillId="3" borderId="21" xfId="7" applyNumberFormat="1" applyFont="1" applyFill="1" applyBorder="1" applyAlignment="1">
      <alignment vertical="center" wrapText="1"/>
    </xf>
    <xf numFmtId="0" fontId="14" fillId="0" borderId="48" xfId="2" applyFont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wrapText="1"/>
    </xf>
    <xf numFmtId="0" fontId="14" fillId="0" borderId="20" xfId="2" applyFont="1" applyBorder="1" applyAlignment="1">
      <alignment horizontal="left" vertical="center" wrapText="1"/>
    </xf>
    <xf numFmtId="4" fontId="14" fillId="11" borderId="54" xfId="7" applyNumberFormat="1" applyFont="1" applyFill="1" applyBorder="1" applyAlignment="1">
      <alignment vertical="center" wrapText="1"/>
    </xf>
    <xf numFmtId="4" fontId="14" fillId="4" borderId="21" xfId="7" applyNumberFormat="1" applyFont="1" applyFill="1" applyBorder="1" applyAlignment="1">
      <alignment vertical="center" wrapText="1"/>
    </xf>
    <xf numFmtId="4" fontId="14" fillId="0" borderId="27" xfId="7" applyNumberFormat="1" applyFont="1" applyBorder="1" applyAlignment="1">
      <alignment horizontal="center" vertical="center" wrapText="1"/>
    </xf>
    <xf numFmtId="49" fontId="14" fillId="0" borderId="19" xfId="2" applyNumberFormat="1" applyFont="1" applyBorder="1" applyAlignment="1">
      <alignment horizontal="center" vertical="center" wrapText="1"/>
    </xf>
    <xf numFmtId="0" fontId="14" fillId="0" borderId="20" xfId="2" applyFont="1" applyBorder="1" applyAlignment="1">
      <alignment vertical="center" wrapText="1"/>
    </xf>
    <xf numFmtId="4" fontId="14" fillId="0" borderId="22" xfId="2" applyNumberFormat="1" applyFont="1" applyBorder="1" applyAlignment="1">
      <alignment horizontal="center" vertical="center" wrapText="1"/>
    </xf>
    <xf numFmtId="49" fontId="14" fillId="10" borderId="19" xfId="2" applyNumberFormat="1" applyFont="1" applyFill="1" applyBorder="1" applyAlignment="1">
      <alignment horizontal="center" vertical="center" wrapText="1"/>
    </xf>
    <xf numFmtId="0" fontId="14" fillId="10" borderId="20" xfId="2" applyFont="1" applyFill="1" applyBorder="1" applyAlignment="1">
      <alignment vertical="center" wrapText="1"/>
    </xf>
    <xf numFmtId="49" fontId="14" fillId="0" borderId="20" xfId="23" applyNumberFormat="1" applyFont="1" applyBorder="1" applyAlignment="1">
      <alignment horizontal="center" vertical="center"/>
    </xf>
    <xf numFmtId="0" fontId="14" fillId="0" borderId="30" xfId="23" applyFont="1" applyBorder="1" applyAlignment="1">
      <alignment vertical="center" wrapText="1"/>
    </xf>
    <xf numFmtId="49" fontId="14" fillId="10" borderId="29" xfId="12" applyNumberFormat="1" applyFont="1" applyFill="1" applyBorder="1" applyAlignment="1">
      <alignment horizontal="center" vertical="center"/>
    </xf>
    <xf numFmtId="4" fontId="84" fillId="0" borderId="22" xfId="2" applyNumberFormat="1" applyFont="1" applyBorder="1" applyAlignment="1">
      <alignment horizontal="center" vertical="center" wrapText="1"/>
    </xf>
    <xf numFmtId="4" fontId="14" fillId="3" borderId="21" xfId="2" applyNumberFormat="1" applyFont="1" applyFill="1" applyBorder="1" applyAlignment="1">
      <alignment horizontal="right" vertical="center" wrapText="1"/>
    </xf>
    <xf numFmtId="49" fontId="14" fillId="0" borderId="19" xfId="7" applyNumberFormat="1" applyFont="1" applyBorder="1" applyAlignment="1">
      <alignment horizontal="center" vertical="center"/>
    </xf>
    <xf numFmtId="4" fontId="14" fillId="11" borderId="54" xfId="2" applyNumberFormat="1" applyFont="1" applyFill="1" applyBorder="1" applyAlignment="1">
      <alignment horizontal="right" vertical="center" wrapText="1"/>
    </xf>
    <xf numFmtId="4" fontId="14" fillId="4" borderId="21" xfId="2" applyNumberFormat="1" applyFont="1" applyFill="1" applyBorder="1" applyAlignment="1">
      <alignment horizontal="right" vertical="center" wrapText="1"/>
    </xf>
    <xf numFmtId="4" fontId="14" fillId="0" borderId="32" xfId="2" applyNumberFormat="1" applyFont="1" applyBorder="1" applyAlignment="1">
      <alignment vertical="center" wrapText="1"/>
    </xf>
    <xf numFmtId="4" fontId="14" fillId="0" borderId="27" xfId="2" applyNumberFormat="1" applyFont="1" applyBorder="1" applyAlignment="1">
      <alignment horizontal="right" vertical="center" wrapText="1"/>
    </xf>
    <xf numFmtId="4" fontId="14" fillId="3" borderId="21" xfId="2" applyNumberFormat="1" applyFont="1" applyFill="1" applyBorder="1" applyAlignment="1">
      <alignment vertical="center" wrapText="1"/>
    </xf>
    <xf numFmtId="0" fontId="14" fillId="0" borderId="48" xfId="7" applyFont="1" applyBorder="1" applyAlignment="1">
      <alignment horizontal="center" vertical="center"/>
    </xf>
    <xf numFmtId="49" fontId="14" fillId="0" borderId="42" xfId="23" applyNumberFormat="1" applyFont="1" applyBorder="1" applyAlignment="1">
      <alignment horizontal="center" vertical="center"/>
    </xf>
    <xf numFmtId="0" fontId="14" fillId="0" borderId="20" xfId="21" applyFont="1" applyBorder="1" applyAlignment="1">
      <alignment horizontal="left" vertical="center" wrapText="1"/>
    </xf>
    <xf numFmtId="4" fontId="14" fillId="11" borderId="54" xfId="2" applyNumberFormat="1" applyFont="1" applyFill="1" applyBorder="1" applyAlignment="1">
      <alignment vertical="center" wrapText="1"/>
    </xf>
    <xf numFmtId="4" fontId="14" fillId="4" borderId="21" xfId="2" applyNumberFormat="1" applyFont="1" applyFill="1" applyBorder="1" applyAlignment="1">
      <alignment vertical="center" wrapText="1"/>
    </xf>
    <xf numFmtId="4" fontId="14" fillId="0" borderId="22" xfId="2" applyNumberFormat="1" applyFont="1" applyBorder="1" applyAlignment="1">
      <alignment vertical="center" wrapText="1"/>
    </xf>
    <xf numFmtId="49" fontId="14" fillId="0" borderId="19" xfId="23" applyNumberFormat="1" applyFont="1" applyBorder="1" applyAlignment="1">
      <alignment horizontal="center" vertical="center"/>
    </xf>
    <xf numFmtId="4" fontId="14" fillId="3" borderId="31" xfId="2" applyNumberFormat="1" applyFont="1" applyFill="1" applyBorder="1" applyAlignment="1">
      <alignment vertical="center" wrapText="1"/>
    </xf>
    <xf numFmtId="0" fontId="14" fillId="0" borderId="51" xfId="7" applyFont="1" applyBorder="1" applyAlignment="1">
      <alignment horizontal="center" vertical="center"/>
    </xf>
    <xf numFmtId="49" fontId="14" fillId="0" borderId="29" xfId="9" applyNumberFormat="1" applyFont="1" applyBorder="1" applyAlignment="1">
      <alignment horizontal="center" vertical="center"/>
    </xf>
    <xf numFmtId="0" fontId="14" fillId="0" borderId="30" xfId="9" applyFont="1" applyBorder="1" applyAlignment="1">
      <alignment horizontal="left" vertical="center" wrapText="1"/>
    </xf>
    <xf numFmtId="4" fontId="14" fillId="11" borderId="52" xfId="2" applyNumberFormat="1" applyFont="1" applyFill="1" applyBorder="1" applyAlignment="1">
      <alignment vertical="center" wrapText="1"/>
    </xf>
    <xf numFmtId="4" fontId="14" fillId="4" borderId="31" xfId="2" applyNumberFormat="1" applyFont="1" applyFill="1" applyBorder="1" applyAlignment="1">
      <alignment vertical="center" wrapText="1"/>
    </xf>
    <xf numFmtId="49" fontId="14" fillId="0" borderId="19" xfId="9" applyNumberFormat="1" applyFont="1" applyBorder="1" applyAlignment="1">
      <alignment horizontal="center" vertical="center"/>
    </xf>
    <xf numFmtId="0" fontId="14" fillId="0" borderId="20" xfId="9" applyFont="1" applyBorder="1" applyAlignment="1">
      <alignment horizontal="left" vertical="center" wrapText="1"/>
    </xf>
    <xf numFmtId="4" fontId="14" fillId="3" borderId="26" xfId="2" applyNumberFormat="1" applyFont="1" applyFill="1" applyBorder="1" applyAlignment="1">
      <alignment vertical="center" wrapText="1"/>
    </xf>
    <xf numFmtId="0" fontId="14" fillId="0" borderId="53" xfId="7" applyFont="1" applyBorder="1" applyAlignment="1">
      <alignment horizontal="center" vertical="center"/>
    </xf>
    <xf numFmtId="49" fontId="14" fillId="0" borderId="24" xfId="9" applyNumberFormat="1" applyFont="1" applyBorder="1" applyAlignment="1">
      <alignment horizontal="center" vertical="center" wrapText="1"/>
    </xf>
    <xf numFmtId="0" fontId="14" fillId="0" borderId="25" xfId="9" applyFont="1" applyBorder="1" applyAlignment="1">
      <alignment horizontal="left" vertical="center" wrapText="1"/>
    </xf>
    <xf numFmtId="4" fontId="14" fillId="11" borderId="107" xfId="2" applyNumberFormat="1" applyFont="1" applyFill="1" applyBorder="1" applyAlignment="1">
      <alignment vertical="center" wrapText="1"/>
    </xf>
    <xf numFmtId="4" fontId="14" fillId="4" borderId="26" xfId="2" applyNumberFormat="1" applyFont="1" applyFill="1" applyBorder="1" applyAlignment="1">
      <alignment vertical="center" wrapText="1"/>
    </xf>
    <xf numFmtId="4" fontId="14" fillId="0" borderId="21" xfId="2" applyNumberFormat="1" applyFont="1" applyBorder="1" applyAlignment="1">
      <alignment vertical="center" wrapText="1"/>
    </xf>
    <xf numFmtId="4" fontId="14" fillId="3" borderId="49" xfId="2" applyNumberFormat="1" applyFont="1" applyFill="1" applyBorder="1" applyAlignment="1">
      <alignment vertical="center" wrapText="1"/>
    </xf>
    <xf numFmtId="0" fontId="14" fillId="0" borderId="58" xfId="7" applyFont="1" applyBorder="1" applyAlignment="1">
      <alignment horizontal="center" vertical="center"/>
    </xf>
    <xf numFmtId="0" fontId="14" fillId="0" borderId="121" xfId="9" applyFont="1" applyBorder="1" applyAlignment="1">
      <alignment horizontal="left" vertical="center" wrapText="1"/>
    </xf>
    <xf numFmtId="4" fontId="14" fillId="11" borderId="101" xfId="2" applyNumberFormat="1" applyFont="1" applyFill="1" applyBorder="1" applyAlignment="1">
      <alignment vertical="center" wrapText="1"/>
    </xf>
    <xf numFmtId="4" fontId="14" fillId="4" borderId="49" xfId="2" applyNumberFormat="1" applyFont="1" applyFill="1" applyBorder="1" applyAlignment="1">
      <alignment vertical="center" wrapText="1"/>
    </xf>
    <xf numFmtId="4" fontId="14" fillId="0" borderId="102" xfId="2" applyNumberFormat="1" applyFont="1" applyBorder="1" applyAlignment="1">
      <alignment vertical="center" wrapText="1"/>
    </xf>
    <xf numFmtId="4" fontId="81" fillId="0" borderId="4" xfId="2" applyNumberFormat="1" applyFont="1" applyBorder="1" applyAlignment="1">
      <alignment horizontal="center" vertical="center" wrapText="1"/>
    </xf>
    <xf numFmtId="0" fontId="81" fillId="0" borderId="1" xfId="2" applyFont="1" applyBorder="1" applyAlignment="1">
      <alignment horizontal="center" vertical="center" wrapText="1"/>
    </xf>
    <xf numFmtId="4" fontId="85" fillId="3" borderId="4" xfId="12" applyNumberFormat="1" applyFont="1" applyFill="1" applyBorder="1" applyAlignment="1">
      <alignment vertical="center"/>
    </xf>
    <xf numFmtId="0" fontId="85" fillId="0" borderId="16" xfId="13" applyFont="1" applyBorder="1" applyAlignment="1">
      <alignment horizontal="center"/>
    </xf>
    <xf numFmtId="49" fontId="85" fillId="0" borderId="39" xfId="12" applyNumberFormat="1" applyFont="1" applyBorder="1" applyAlignment="1">
      <alignment horizontal="center"/>
    </xf>
    <xf numFmtId="0" fontId="85" fillId="0" borderId="2" xfId="12" applyFont="1" applyBorder="1" applyAlignment="1">
      <alignment wrapText="1"/>
    </xf>
    <xf numFmtId="4" fontId="85" fillId="11" borderId="4" xfId="12" applyNumberFormat="1" applyFont="1" applyFill="1" applyBorder="1" applyAlignment="1">
      <alignment vertical="center"/>
    </xf>
    <xf numFmtId="4" fontId="85" fillId="4" borderId="4" xfId="12" applyNumberFormat="1" applyFont="1" applyFill="1" applyBorder="1" applyAlignment="1">
      <alignment vertical="center"/>
    </xf>
    <xf numFmtId="4" fontId="14" fillId="0" borderId="4" xfId="12" applyNumberFormat="1" applyFont="1" applyBorder="1" applyAlignment="1">
      <alignment horizontal="center"/>
    </xf>
    <xf numFmtId="4" fontId="83" fillId="3" borderId="35" xfId="12" applyNumberFormat="1" applyFont="1" applyFill="1" applyBorder="1" applyAlignment="1">
      <alignment vertical="center"/>
    </xf>
    <xf numFmtId="0" fontId="83" fillId="0" borderId="17" xfId="13" applyFont="1" applyBorder="1" applyAlignment="1">
      <alignment horizontal="center" vertical="center"/>
    </xf>
    <xf numFmtId="49" fontId="83" fillId="0" borderId="8" xfId="12" applyNumberFormat="1" applyFont="1" applyBorder="1" applyAlignment="1">
      <alignment horizontal="center" vertical="center"/>
    </xf>
    <xf numFmtId="0" fontId="83" fillId="0" borderId="33" xfId="12" applyFont="1" applyBorder="1" applyAlignment="1">
      <alignment wrapText="1"/>
    </xf>
    <xf numFmtId="4" fontId="83" fillId="11" borderId="9" xfId="12" applyNumberFormat="1" applyFont="1" applyFill="1" applyBorder="1" applyAlignment="1">
      <alignment vertical="center"/>
    </xf>
    <xf numFmtId="4" fontId="83" fillId="4" borderId="9" xfId="12" applyNumberFormat="1" applyFont="1" applyFill="1" applyBorder="1" applyAlignment="1">
      <alignment vertical="center"/>
    </xf>
    <xf numFmtId="4" fontId="14" fillId="0" borderId="9" xfId="7" applyNumberFormat="1" applyFont="1" applyBorder="1" applyAlignment="1">
      <alignment horizontal="center" vertical="center" wrapText="1"/>
    </xf>
    <xf numFmtId="4" fontId="53" fillId="0" borderId="0" xfId="23" applyNumberFormat="1" applyFont="1" applyAlignment="1">
      <alignment vertical="center" wrapText="1"/>
    </xf>
    <xf numFmtId="4" fontId="14" fillId="3" borderId="26" xfId="12" applyNumberFormat="1" applyFont="1" applyFill="1" applyBorder="1" applyAlignment="1">
      <alignment vertical="center"/>
    </xf>
    <xf numFmtId="0" fontId="14" fillId="0" borderId="107" xfId="13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14" fillId="10" borderId="96" xfId="12" applyFont="1" applyFill="1" applyBorder="1" applyAlignment="1">
      <alignment vertical="center" wrapText="1"/>
    </xf>
    <xf numFmtId="4" fontId="14" fillId="11" borderId="26" xfId="12" applyNumberFormat="1" applyFont="1" applyFill="1" applyBorder="1" applyAlignment="1">
      <alignment vertical="center"/>
    </xf>
    <xf numFmtId="4" fontId="14" fillId="4" borderId="26" xfId="12" applyNumberFormat="1" applyFont="1" applyFill="1" applyBorder="1" applyAlignment="1">
      <alignment vertical="center"/>
    </xf>
    <xf numFmtId="4" fontId="14" fillId="0" borderId="26" xfId="7" applyNumberFormat="1" applyFont="1" applyBorder="1" applyAlignment="1">
      <alignment horizontal="center" vertical="center" wrapText="1"/>
    </xf>
    <xf numFmtId="0" fontId="14" fillId="10" borderId="95" xfId="12" applyFont="1" applyFill="1" applyBorder="1" applyAlignment="1">
      <alignment vertical="center" wrapText="1"/>
    </xf>
    <xf numFmtId="0" fontId="14" fillId="10" borderId="20" xfId="12" applyFont="1" applyFill="1" applyBorder="1" applyAlignment="1">
      <alignment vertical="center" wrapText="1"/>
    </xf>
    <xf numFmtId="0" fontId="14" fillId="0" borderId="20" xfId="23" applyFont="1" applyBorder="1" applyAlignment="1">
      <alignment vertical="center" wrapText="1"/>
    </xf>
    <xf numFmtId="4" fontId="14" fillId="0" borderId="21" xfId="7" applyNumberFormat="1" applyFont="1" applyBorder="1" applyAlignment="1">
      <alignment horizontal="center" vertical="center" wrapText="1"/>
    </xf>
    <xf numFmtId="4" fontId="83" fillId="3" borderId="21" xfId="12" applyNumberFormat="1" applyFont="1" applyFill="1" applyBorder="1" applyAlignment="1">
      <alignment vertical="center"/>
    </xf>
    <xf numFmtId="0" fontId="83" fillId="0" borderId="54" xfId="13" applyFont="1" applyBorder="1" applyAlignment="1">
      <alignment horizontal="center" vertical="center"/>
    </xf>
    <xf numFmtId="49" fontId="83" fillId="0" borderId="19" xfId="12" applyNumberFormat="1" applyFont="1" applyBorder="1" applyAlignment="1">
      <alignment horizontal="center" vertical="center"/>
    </xf>
    <xf numFmtId="0" fontId="83" fillId="0" borderId="42" xfId="12" applyFont="1" applyBorder="1" applyAlignment="1">
      <alignment vertical="center" wrapText="1"/>
    </xf>
    <xf numFmtId="4" fontId="83" fillId="11" borderId="21" xfId="12" applyNumberFormat="1" applyFont="1" applyFill="1" applyBorder="1" applyAlignment="1">
      <alignment vertical="center"/>
    </xf>
    <xf numFmtId="4" fontId="83" fillId="4" borderId="21" xfId="12" applyNumberFormat="1" applyFont="1" applyFill="1" applyBorder="1" applyAlignment="1">
      <alignment vertical="center"/>
    </xf>
    <xf numFmtId="0" fontId="14" fillId="0" borderId="18" xfId="7" applyFont="1" applyBorder="1" applyAlignment="1">
      <alignment horizontal="center" vertical="center"/>
    </xf>
    <xf numFmtId="4" fontId="14" fillId="11" borderId="21" xfId="2" applyNumberFormat="1" applyFont="1" applyFill="1" applyBorder="1" applyAlignment="1">
      <alignment horizontal="right" vertical="center" wrapText="1"/>
    </xf>
    <xf numFmtId="4" fontId="14" fillId="0" borderId="21" xfId="2" applyNumberFormat="1" applyFont="1" applyBorder="1" applyAlignment="1">
      <alignment horizontal="right" vertical="center" wrapText="1"/>
    </xf>
    <xf numFmtId="4" fontId="14" fillId="3" borderId="52" xfId="2" applyNumberFormat="1" applyFont="1" applyFill="1" applyBorder="1" applyAlignment="1">
      <alignment vertical="center" wrapText="1"/>
    </xf>
    <xf numFmtId="4" fontId="14" fillId="11" borderId="31" xfId="2" applyNumberFormat="1" applyFont="1" applyFill="1" applyBorder="1" applyAlignment="1">
      <alignment vertical="center" wrapText="1"/>
    </xf>
    <xf numFmtId="0" fontId="14" fillId="0" borderId="28" xfId="7" applyFont="1" applyBorder="1" applyAlignment="1">
      <alignment horizontal="center" vertical="center"/>
    </xf>
    <xf numFmtId="0" fontId="14" fillId="0" borderId="18" xfId="13" applyFont="1" applyBorder="1" applyAlignment="1">
      <alignment horizontal="center" vertical="center"/>
    </xf>
    <xf numFmtId="4" fontId="14" fillId="11" borderId="21" xfId="12" applyNumberFormat="1" applyFont="1" applyFill="1" applyBorder="1" applyAlignment="1">
      <alignment vertical="center"/>
    </xf>
    <xf numFmtId="4" fontId="14" fillId="4" borderId="21" xfId="12" applyNumberFormat="1" applyFont="1" applyFill="1" applyBorder="1" applyAlignment="1">
      <alignment vertical="center"/>
    </xf>
    <xf numFmtId="4" fontId="14" fillId="3" borderId="11" xfId="2" applyNumberFormat="1" applyFont="1" applyFill="1" applyBorder="1" applyAlignment="1">
      <alignment vertical="center" wrapText="1"/>
    </xf>
    <xf numFmtId="0" fontId="14" fillId="0" borderId="38" xfId="7" applyFont="1" applyBorder="1" applyAlignment="1">
      <alignment horizontal="center" vertical="center"/>
    </xf>
    <xf numFmtId="4" fontId="14" fillId="11" borderId="14" xfId="2" applyNumberFormat="1" applyFont="1" applyFill="1" applyBorder="1" applyAlignment="1">
      <alignment vertical="center" wrapText="1"/>
    </xf>
    <xf numFmtId="4" fontId="14" fillId="4" borderId="14" xfId="2" applyNumberFormat="1" applyFont="1" applyFill="1" applyBorder="1" applyAlignment="1">
      <alignment vertical="center" wrapText="1"/>
    </xf>
    <xf numFmtId="4" fontId="14" fillId="0" borderId="15" xfId="2" applyNumberFormat="1" applyFont="1" applyBorder="1" applyAlignment="1">
      <alignment vertical="center" wrapText="1"/>
    </xf>
    <xf numFmtId="4" fontId="86" fillId="11" borderId="54" xfId="2" applyNumberFormat="1" applyFont="1" applyFill="1" applyBorder="1" applyAlignment="1">
      <alignment horizontal="right" vertical="center" wrapText="1"/>
    </xf>
    <xf numFmtId="4" fontId="86" fillId="4" borderId="21" xfId="2" applyNumberFormat="1" applyFont="1" applyFill="1" applyBorder="1" applyAlignment="1">
      <alignment horizontal="right" vertical="center" wrapText="1"/>
    </xf>
    <xf numFmtId="14" fontId="10" fillId="0" borderId="0" xfId="7" applyNumberFormat="1" applyFont="1" applyAlignment="1">
      <alignment vertical="center"/>
    </xf>
    <xf numFmtId="0" fontId="44" fillId="0" borderId="0" xfId="0" applyFont="1" applyAlignment="1">
      <alignment horizontal="right"/>
    </xf>
    <xf numFmtId="4" fontId="24" fillId="0" borderId="0" xfId="5" applyNumberFormat="1" applyFont="1" applyAlignment="1">
      <alignment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horizontal="left" vertical="center"/>
    </xf>
    <xf numFmtId="0" fontId="2" fillId="0" borderId="0" xfId="5" applyAlignment="1">
      <alignment vertical="center" wrapText="1"/>
    </xf>
    <xf numFmtId="4" fontId="2" fillId="0" borderId="0" xfId="5" applyNumberFormat="1" applyAlignment="1">
      <alignment vertical="center" wrapText="1"/>
    </xf>
    <xf numFmtId="166" fontId="24" fillId="0" borderId="0" xfId="20" applyNumberFormat="1" applyFont="1"/>
    <xf numFmtId="4" fontId="24" fillId="0" borderId="132" xfId="2" applyNumberFormat="1" applyFont="1" applyBorder="1" applyAlignment="1">
      <alignment horizontal="center" vertical="center" wrapText="1"/>
    </xf>
    <xf numFmtId="4" fontId="24" fillId="0" borderId="22" xfId="20" applyNumberFormat="1" applyFont="1" applyBorder="1" applyAlignment="1">
      <alignment horizontal="center" vertical="center" wrapText="1"/>
    </xf>
    <xf numFmtId="4" fontId="24" fillId="0" borderId="14" xfId="2" applyNumberFormat="1" applyFont="1" applyBorder="1" applyAlignment="1">
      <alignment horizontal="center" vertical="center" wrapText="1"/>
    </xf>
    <xf numFmtId="166" fontId="24" fillId="0" borderId="22" xfId="2" applyNumberFormat="1" applyFont="1" applyBorder="1" applyAlignment="1">
      <alignment horizontal="center" wrapText="1"/>
    </xf>
    <xf numFmtId="4" fontId="79" fillId="0" borderId="0" xfId="37" applyNumberFormat="1" applyFont="1" applyAlignment="1">
      <alignment vertical="center"/>
    </xf>
    <xf numFmtId="49" fontId="10" fillId="0" borderId="57" xfId="21" applyNumberFormat="1" applyFont="1" applyBorder="1" applyAlignment="1">
      <alignment horizontal="center" vertical="center"/>
    </xf>
    <xf numFmtId="49" fontId="44" fillId="0" borderId="30" xfId="0" applyNumberFormat="1" applyFont="1" applyBorder="1" applyAlignment="1">
      <alignment horizontal="center" vertical="center" wrapText="1"/>
    </xf>
    <xf numFmtId="0" fontId="24" fillId="0" borderId="30" xfId="9" applyFont="1" applyBorder="1" applyAlignment="1">
      <alignment vertical="center" wrapText="1"/>
    </xf>
    <xf numFmtId="0" fontId="10" fillId="0" borderId="13" xfId="9" applyFont="1" applyBorder="1" applyAlignment="1">
      <alignment vertical="center" wrapText="1"/>
    </xf>
    <xf numFmtId="4" fontId="80" fillId="0" borderId="0" xfId="20" applyNumberFormat="1" applyFont="1"/>
    <xf numFmtId="0" fontId="10" fillId="0" borderId="54" xfId="20" applyFont="1" applyBorder="1" applyAlignment="1">
      <alignment horizontal="center" vertical="center"/>
    </xf>
    <xf numFmtId="0" fontId="10" fillId="0" borderId="52" xfId="20" applyFont="1" applyBorder="1" applyAlignment="1">
      <alignment horizontal="center" vertical="center"/>
    </xf>
    <xf numFmtId="0" fontId="10" fillId="0" borderId="128" xfId="20" applyFont="1" applyBorder="1" applyAlignment="1">
      <alignment horizontal="center" vertical="center"/>
    </xf>
    <xf numFmtId="0" fontId="10" fillId="0" borderId="121" xfId="12" applyFont="1" applyBorder="1" applyAlignment="1">
      <alignment vertical="center" wrapText="1"/>
    </xf>
    <xf numFmtId="0" fontId="10" fillId="0" borderId="102" xfId="20" applyFont="1" applyBorder="1" applyAlignment="1">
      <alignment horizontal="center" vertical="center"/>
    </xf>
    <xf numFmtId="4" fontId="10" fillId="10" borderId="9" xfId="7" applyNumberFormat="1" applyFont="1" applyFill="1" applyBorder="1" applyAlignment="1">
      <alignment vertical="center" wrapText="1"/>
    </xf>
    <xf numFmtId="4" fontId="10" fillId="8" borderId="121" xfId="7" applyNumberFormat="1" applyFont="1" applyFill="1" applyBorder="1" applyAlignment="1">
      <alignment vertical="center" wrapText="1"/>
    </xf>
    <xf numFmtId="4" fontId="8" fillId="0" borderId="0" xfId="20" applyNumberFormat="1" applyFont="1"/>
    <xf numFmtId="166" fontId="79" fillId="0" borderId="0" xfId="5" applyNumberFormat="1" applyFont="1"/>
    <xf numFmtId="166" fontId="32" fillId="0" borderId="2" xfId="20" applyNumberFormat="1" applyFont="1" applyBorder="1" applyAlignment="1">
      <alignment vertical="center" wrapText="1"/>
    </xf>
    <xf numFmtId="166" fontId="32" fillId="0" borderId="66" xfId="20" applyNumberFormat="1" applyFont="1" applyBorder="1" applyAlignment="1">
      <alignment vertical="center" wrapText="1"/>
    </xf>
    <xf numFmtId="166" fontId="32" fillId="0" borderId="4" xfId="20" applyNumberFormat="1" applyFont="1" applyBorder="1" applyAlignment="1">
      <alignment vertical="center" wrapText="1"/>
    </xf>
    <xf numFmtId="166" fontId="10" fillId="0" borderId="121" xfId="20" applyNumberFormat="1" applyFont="1" applyBorder="1" applyAlignment="1">
      <alignment vertical="center" wrapText="1"/>
    </xf>
    <xf numFmtId="166" fontId="57" fillId="0" borderId="66" xfId="27" applyNumberFormat="1" applyFont="1" applyBorder="1" applyAlignment="1">
      <alignment horizontal="right" vertical="center" wrapText="1"/>
    </xf>
    <xf numFmtId="166" fontId="10" fillId="11" borderId="4" xfId="20" applyNumberFormat="1" applyFont="1" applyFill="1" applyBorder="1" applyAlignment="1">
      <alignment vertical="center" wrapText="1"/>
    </xf>
    <xf numFmtId="166" fontId="10" fillId="4" borderId="4" xfId="20" applyNumberFormat="1" applyFont="1" applyFill="1" applyBorder="1" applyAlignment="1">
      <alignment vertical="center" wrapText="1"/>
    </xf>
    <xf numFmtId="2" fontId="79" fillId="0" borderId="0" xfId="5" applyNumberFormat="1" applyFont="1" applyAlignment="1">
      <alignment vertical="center"/>
    </xf>
    <xf numFmtId="49" fontId="10" fillId="0" borderId="13" xfId="20" applyNumberFormat="1" applyFont="1" applyBorder="1" applyAlignment="1">
      <alignment horizontal="center" vertical="center"/>
    </xf>
    <xf numFmtId="4" fontId="10" fillId="11" borderId="54" xfId="2" applyNumberFormat="1" applyFont="1" applyFill="1" applyBorder="1" applyAlignment="1">
      <alignment vertical="center" wrapText="1"/>
    </xf>
    <xf numFmtId="4" fontId="10" fillId="3" borderId="14" xfId="2" applyNumberFormat="1" applyFont="1" applyFill="1" applyBorder="1" applyAlignment="1">
      <alignment vertical="center"/>
    </xf>
    <xf numFmtId="4" fontId="10" fillId="11" borderId="11" xfId="2" applyNumberFormat="1" applyFont="1" applyFill="1" applyBorder="1" applyAlignment="1">
      <alignment vertical="center" wrapText="1"/>
    </xf>
    <xf numFmtId="4" fontId="10" fillId="4" borderId="14" xfId="2" applyNumberFormat="1" applyFont="1" applyFill="1" applyBorder="1" applyAlignment="1">
      <alignment vertical="center"/>
    </xf>
    <xf numFmtId="4" fontId="10" fillId="0" borderId="15" xfId="2" applyNumberFormat="1" applyFont="1" applyBorder="1" applyAlignment="1">
      <alignment horizontal="center" vertical="center"/>
    </xf>
    <xf numFmtId="0" fontId="24" fillId="0" borderId="0" xfId="31" applyFont="1"/>
    <xf numFmtId="49" fontId="32" fillId="0" borderId="1" xfId="2" applyNumberFormat="1" applyFont="1" applyBorder="1" applyAlignment="1">
      <alignment horizontal="center" vertical="center" wrapText="1"/>
    </xf>
    <xf numFmtId="49" fontId="32" fillId="0" borderId="3" xfId="2" applyNumberFormat="1" applyFont="1" applyBorder="1" applyAlignment="1">
      <alignment horizontal="center" vertical="center" wrapText="1"/>
    </xf>
    <xf numFmtId="49" fontId="10" fillId="0" borderId="0" xfId="20" applyNumberFormat="1" applyFont="1" applyAlignment="1">
      <alignment horizontal="right"/>
    </xf>
    <xf numFmtId="4" fontId="10" fillId="0" borderId="95" xfId="2" quotePrefix="1" applyNumberFormat="1" applyFont="1" applyBorder="1" applyAlignment="1">
      <alignment horizontal="center" vertical="center" wrapText="1"/>
    </xf>
    <xf numFmtId="4" fontId="34" fillId="11" borderId="9" xfId="2" applyNumberFormat="1" applyFont="1" applyFill="1" applyBorder="1" applyAlignment="1">
      <alignment horizontal="right" vertical="center"/>
    </xf>
    <xf numFmtId="4" fontId="34" fillId="4" borderId="9" xfId="2" applyNumberFormat="1" applyFont="1" applyFill="1" applyBorder="1" applyAlignment="1">
      <alignment horizontal="right" vertical="center"/>
    </xf>
    <xf numFmtId="4" fontId="8" fillId="4" borderId="21" xfId="2" applyNumberFormat="1" applyFont="1" applyFill="1" applyBorder="1" applyAlignment="1">
      <alignment horizontal="right"/>
    </xf>
    <xf numFmtId="4" fontId="10" fillId="4" borderId="21" xfId="2" applyNumberFormat="1" applyFont="1" applyFill="1" applyBorder="1" applyAlignment="1">
      <alignment horizontal="right"/>
    </xf>
    <xf numFmtId="4" fontId="8" fillId="0" borderId="95" xfId="2" applyNumberFormat="1" applyFont="1" applyBorder="1" applyAlignment="1">
      <alignment horizontal="center" vertical="center" wrapText="1"/>
    </xf>
    <xf numFmtId="164" fontId="8" fillId="0" borderId="36" xfId="7" applyNumberFormat="1" applyFont="1" applyBorder="1" applyAlignment="1">
      <alignment horizontal="left" vertical="center" wrapText="1"/>
    </xf>
    <xf numFmtId="4" fontId="10" fillId="0" borderId="95" xfId="13" applyNumberFormat="1" applyFont="1" applyBorder="1" applyAlignment="1">
      <alignment horizontal="center" vertical="center"/>
    </xf>
    <xf numFmtId="4" fontId="8" fillId="0" borderId="95" xfId="13" applyNumberFormat="1" applyFont="1" applyBorder="1" applyAlignment="1">
      <alignment horizontal="center" vertical="center"/>
    </xf>
    <xf numFmtId="4" fontId="8" fillId="0" borderId="97" xfId="13" applyNumberFormat="1" applyFont="1" applyBorder="1" applyAlignment="1">
      <alignment horizontal="center" vertical="center"/>
    </xf>
    <xf numFmtId="0" fontId="10" fillId="0" borderId="101" xfId="12" applyFont="1" applyBorder="1" applyAlignment="1">
      <alignment horizontal="center" vertical="center"/>
    </xf>
    <xf numFmtId="0" fontId="10" fillId="0" borderId="121" xfId="2" applyFont="1" applyBorder="1" applyAlignment="1">
      <alignment vertical="center"/>
    </xf>
    <xf numFmtId="4" fontId="8" fillId="0" borderId="99" xfId="2" applyNumberFormat="1" applyFont="1" applyBorder="1" applyAlignment="1">
      <alignment horizontal="center" vertical="center"/>
    </xf>
    <xf numFmtId="49" fontId="34" fillId="0" borderId="8" xfId="2" applyNumberFormat="1" applyFont="1" applyBorder="1" applyAlignment="1">
      <alignment horizontal="left" vertical="center"/>
    </xf>
    <xf numFmtId="4" fontId="8" fillId="3" borderId="31" xfId="2" applyNumberFormat="1" applyFont="1" applyFill="1" applyBorder="1" applyAlignment="1">
      <alignment vertical="center"/>
    </xf>
    <xf numFmtId="0" fontId="8" fillId="0" borderId="52" xfId="2" applyFont="1" applyBorder="1" applyAlignment="1">
      <alignment horizontal="center" vertical="center"/>
    </xf>
    <xf numFmtId="0" fontId="8" fillId="0" borderId="29" xfId="26" applyFont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49" fontId="10" fillId="0" borderId="13" xfId="2" applyNumberFormat="1" applyFont="1" applyBorder="1" applyAlignment="1">
      <alignment horizontal="center" vertical="center"/>
    </xf>
    <xf numFmtId="0" fontId="10" fillId="0" borderId="57" xfId="19" applyFont="1" applyBorder="1" applyAlignment="1">
      <alignment vertical="center"/>
    </xf>
    <xf numFmtId="4" fontId="10" fillId="11" borderId="14" xfId="2" applyNumberFormat="1" applyFont="1" applyFill="1" applyBorder="1" applyAlignment="1">
      <alignment vertical="center"/>
    </xf>
    <xf numFmtId="0" fontId="10" fillId="0" borderId="29" xfId="19" applyFont="1" applyBorder="1" applyAlignment="1">
      <alignment vertical="center"/>
    </xf>
    <xf numFmtId="0" fontId="10" fillId="0" borderId="13" xfId="19" applyFont="1" applyBorder="1" applyAlignment="1">
      <alignment vertical="center"/>
    </xf>
    <xf numFmtId="0" fontId="10" fillId="0" borderId="29" xfId="9" applyFont="1" applyBorder="1" applyAlignment="1">
      <alignment vertical="center" wrapText="1"/>
    </xf>
    <xf numFmtId="0" fontId="10" fillId="0" borderId="57" xfId="9" applyFont="1" applyBorder="1" applyAlignment="1">
      <alignment vertical="center" wrapText="1"/>
    </xf>
    <xf numFmtId="0" fontId="10" fillId="0" borderId="133" xfId="2" applyFont="1" applyBorder="1" applyAlignment="1">
      <alignment horizontal="center" vertical="center"/>
    </xf>
    <xf numFmtId="49" fontId="10" fillId="0" borderId="153" xfId="2" applyNumberFormat="1" applyFont="1" applyBorder="1" applyAlignment="1">
      <alignment horizontal="center" vertical="center"/>
    </xf>
    <xf numFmtId="0" fontId="10" fillId="0" borderId="154" xfId="2" applyFont="1" applyBorder="1" applyAlignment="1">
      <alignment vertical="center" wrapText="1"/>
    </xf>
    <xf numFmtId="0" fontId="10" fillId="0" borderId="87" xfId="2" applyFont="1" applyBorder="1" applyAlignment="1">
      <alignment horizontal="center" vertical="center"/>
    </xf>
    <xf numFmtId="0" fontId="10" fillId="0" borderId="89" xfId="2" applyFont="1" applyBorder="1" applyAlignment="1">
      <alignment vertical="center" wrapText="1"/>
    </xf>
    <xf numFmtId="4" fontId="10" fillId="11" borderId="86" xfId="20" applyNumberFormat="1" applyFont="1" applyFill="1" applyBorder="1" applyAlignment="1">
      <alignment vertical="center"/>
    </xf>
    <xf numFmtId="4" fontId="10" fillId="4" borderId="86" xfId="20" applyNumberFormat="1" applyFont="1" applyFill="1" applyBorder="1" applyAlignment="1">
      <alignment vertical="center"/>
    </xf>
    <xf numFmtId="4" fontId="10" fillId="0" borderId="99" xfId="2" applyNumberFormat="1" applyFont="1" applyBorder="1" applyAlignment="1">
      <alignment horizontal="center" vertical="center" wrapText="1"/>
    </xf>
    <xf numFmtId="4" fontId="17" fillId="0" borderId="0" xfId="21" applyNumberFormat="1" applyFont="1" applyAlignment="1">
      <alignment vertical="center"/>
    </xf>
    <xf numFmtId="4" fontId="78" fillId="0" borderId="56" xfId="37" applyNumberFormat="1" applyFont="1" applyBorder="1" applyAlignment="1">
      <alignment horizontal="center" vertical="center"/>
    </xf>
    <xf numFmtId="0" fontId="21" fillId="0" borderId="0" xfId="6" applyFont="1" applyAlignment="1">
      <alignment vertical="center"/>
    </xf>
    <xf numFmtId="0" fontId="0" fillId="0" borderId="0" xfId="6" applyFont="1" applyAlignment="1">
      <alignment vertical="center"/>
    </xf>
    <xf numFmtId="0" fontId="12" fillId="0" borderId="0" xfId="6" applyFont="1" applyAlignment="1">
      <alignment horizontal="center" vertical="center" wrapText="1"/>
    </xf>
    <xf numFmtId="4" fontId="22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4" fontId="24" fillId="0" borderId="0" xfId="1" applyNumberFormat="1" applyFont="1"/>
    <xf numFmtId="4" fontId="24" fillId="0" borderId="0" xfId="6" applyNumberFormat="1" applyFont="1"/>
    <xf numFmtId="4" fontId="24" fillId="0" borderId="0" xfId="1" applyNumberFormat="1" applyFont="1" applyAlignment="1">
      <alignment vertical="center"/>
    </xf>
    <xf numFmtId="14" fontId="10" fillId="0" borderId="0" xfId="7" applyNumberFormat="1" applyFont="1"/>
    <xf numFmtId="49" fontId="10" fillId="0" borderId="24" xfId="37" applyNumberFormat="1" applyFont="1" applyBorder="1" applyAlignment="1">
      <alignment horizontal="center" vertical="center"/>
    </xf>
    <xf numFmtId="49" fontId="10" fillId="0" borderId="13" xfId="37" applyNumberFormat="1" applyFont="1" applyBorder="1" applyAlignment="1">
      <alignment horizontal="center" vertical="center"/>
    </xf>
    <xf numFmtId="4" fontId="10" fillId="3" borderId="101" xfId="19" applyNumberFormat="1" applyFont="1" applyFill="1" applyBorder="1" applyAlignment="1">
      <alignment vertical="center"/>
    </xf>
    <xf numFmtId="0" fontId="10" fillId="0" borderId="57" xfId="19" applyFont="1" applyBorder="1" applyAlignment="1">
      <alignment vertical="center" wrapText="1"/>
    </xf>
    <xf numFmtId="4" fontId="10" fillId="4" borderId="49" xfId="2" applyNumberFormat="1" applyFont="1" applyFill="1" applyBorder="1" applyAlignment="1">
      <alignment horizontal="right"/>
    </xf>
    <xf numFmtId="4" fontId="8" fillId="0" borderId="0" xfId="37" applyNumberFormat="1" applyFont="1"/>
    <xf numFmtId="0" fontId="8" fillId="0" borderId="4" xfId="4" applyFont="1" applyBorder="1" applyAlignment="1">
      <alignment horizontal="center" vertical="center" wrapText="1"/>
    </xf>
    <xf numFmtId="0" fontId="52" fillId="0" borderId="41" xfId="37" applyFont="1" applyBorder="1" applyAlignment="1">
      <alignment horizontal="left" vertical="center"/>
    </xf>
    <xf numFmtId="166" fontId="10" fillId="17" borderId="31" xfId="20" applyNumberFormat="1" applyFont="1" applyFill="1" applyBorder="1" applyAlignment="1">
      <alignment vertical="center" wrapText="1"/>
    </xf>
    <xf numFmtId="166" fontId="10" fillId="17" borderId="21" xfId="20" applyNumberFormat="1" applyFont="1" applyFill="1" applyBorder="1" applyAlignment="1">
      <alignment vertical="center" wrapText="1"/>
    </xf>
    <xf numFmtId="166" fontId="10" fillId="17" borderId="14" xfId="20" applyNumberFormat="1" applyFont="1" applyFill="1" applyBorder="1" applyAlignment="1">
      <alignment vertical="center" wrapText="1"/>
    </xf>
    <xf numFmtId="4" fontId="57" fillId="3" borderId="31" xfId="37" applyNumberFormat="1" applyFont="1" applyFill="1" applyBorder="1" applyAlignment="1">
      <alignment horizontal="right" vertical="center"/>
    </xf>
    <xf numFmtId="0" fontId="10" fillId="0" borderId="29" xfId="37" applyFont="1" applyBorder="1" applyAlignment="1">
      <alignment horizontal="center" vertical="center"/>
    </xf>
    <xf numFmtId="0" fontId="57" fillId="0" borderId="31" xfId="37" applyFont="1" applyBorder="1" applyAlignment="1">
      <alignment horizontal="left" vertical="center"/>
    </xf>
    <xf numFmtId="4" fontId="52" fillId="3" borderId="14" xfId="37" applyNumberFormat="1" applyFont="1" applyFill="1" applyBorder="1" applyAlignment="1">
      <alignment horizontal="right" vertical="center"/>
    </xf>
    <xf numFmtId="4" fontId="52" fillId="3" borderId="21" xfId="37" applyNumberFormat="1" applyFont="1" applyFill="1" applyBorder="1" applyAlignment="1">
      <alignment vertical="center"/>
    </xf>
    <xf numFmtId="0" fontId="52" fillId="0" borderId="48" xfId="37" applyFont="1" applyBorder="1" applyAlignment="1">
      <alignment horizontal="left" vertical="center"/>
    </xf>
    <xf numFmtId="4" fontId="52" fillId="17" borderId="21" xfId="37" applyNumberFormat="1" applyFont="1" applyFill="1" applyBorder="1" applyAlignment="1">
      <alignment vertical="center"/>
    </xf>
    <xf numFmtId="0" fontId="52" fillId="0" borderId="91" xfId="37" applyFont="1" applyBorder="1" applyAlignment="1">
      <alignment horizontal="center" vertical="center"/>
    </xf>
    <xf numFmtId="0" fontId="52" fillId="0" borderId="47" xfId="37" applyFont="1" applyBorder="1" applyAlignment="1">
      <alignment horizontal="left" vertical="center"/>
    </xf>
    <xf numFmtId="4" fontId="52" fillId="17" borderId="14" xfId="37" applyNumberFormat="1" applyFont="1" applyFill="1" applyBorder="1" applyAlignment="1">
      <alignment vertical="center"/>
    </xf>
    <xf numFmtId="4" fontId="24" fillId="0" borderId="21" xfId="2" applyNumberFormat="1" applyFont="1" applyBorder="1" applyAlignment="1">
      <alignment horizontal="center" vertical="center" wrapText="1"/>
    </xf>
    <xf numFmtId="0" fontId="10" fillId="0" borderId="29" xfId="2" applyFont="1" applyBorder="1" applyAlignment="1">
      <alignment vertical="center" wrapText="1"/>
    </xf>
    <xf numFmtId="0" fontId="10" fillId="0" borderId="57" xfId="2" applyFont="1" applyBorder="1" applyAlignment="1">
      <alignment vertical="center" wrapText="1"/>
    </xf>
    <xf numFmtId="49" fontId="10" fillId="0" borderId="3" xfId="2" applyNumberFormat="1" applyFont="1" applyBorder="1" applyAlignment="1">
      <alignment horizontal="center" vertical="center" wrapText="1"/>
    </xf>
    <xf numFmtId="49" fontId="10" fillId="0" borderId="30" xfId="20" applyNumberFormat="1" applyFont="1" applyBorder="1" applyAlignment="1">
      <alignment horizontal="center" vertical="center"/>
    </xf>
    <xf numFmtId="49" fontId="10" fillId="0" borderId="121" xfId="20" applyNumberFormat="1" applyFont="1" applyBorder="1" applyAlignment="1">
      <alignment horizontal="center" vertical="center"/>
    </xf>
    <xf numFmtId="4" fontId="10" fillId="0" borderId="49" xfId="7" applyNumberFormat="1" applyFont="1" applyBorder="1" applyAlignment="1">
      <alignment vertical="center" wrapText="1"/>
    </xf>
    <xf numFmtId="49" fontId="14" fillId="0" borderId="19" xfId="9" applyNumberFormat="1" applyFont="1" applyBorder="1" applyAlignment="1">
      <alignment horizontal="center" vertical="center" wrapText="1"/>
    </xf>
    <xf numFmtId="49" fontId="14" fillId="0" borderId="57" xfId="9" applyNumberFormat="1" applyFont="1" applyBorder="1" applyAlignment="1">
      <alignment horizontal="center" vertical="center" wrapText="1"/>
    </xf>
    <xf numFmtId="49" fontId="14" fillId="0" borderId="0" xfId="23" applyNumberFormat="1" applyFont="1" applyAlignment="1">
      <alignment horizontal="center" vertical="center"/>
    </xf>
    <xf numFmtId="0" fontId="14" fillId="0" borderId="19" xfId="9" applyFont="1" applyBorder="1" applyAlignment="1">
      <alignment horizontal="left" vertical="center" wrapText="1"/>
    </xf>
    <xf numFmtId="49" fontId="14" fillId="0" borderId="29" xfId="9" applyNumberFormat="1" applyFont="1" applyBorder="1" applyAlignment="1">
      <alignment horizontal="center" vertical="center" wrapText="1"/>
    </xf>
    <xf numFmtId="0" fontId="14" fillId="0" borderId="29" xfId="9" applyFont="1" applyBorder="1" applyAlignment="1">
      <alignment horizontal="left" vertical="center" wrapText="1"/>
    </xf>
    <xf numFmtId="4" fontId="14" fillId="3" borderId="21" xfId="12" applyNumberFormat="1" applyFont="1" applyFill="1" applyBorder="1" applyAlignment="1">
      <alignment vertical="center"/>
    </xf>
    <xf numFmtId="0" fontId="14" fillId="0" borderId="13" xfId="9" applyFont="1" applyBorder="1" applyAlignment="1">
      <alignment horizontal="left" vertical="center" wrapText="1"/>
    </xf>
    <xf numFmtId="49" fontId="14" fillId="0" borderId="13" xfId="9" applyNumberFormat="1" applyFont="1" applyBorder="1" applyAlignment="1">
      <alignment horizontal="center" vertical="center" wrapText="1"/>
    </xf>
    <xf numFmtId="4" fontId="24" fillId="0" borderId="22" xfId="2" applyNumberFormat="1" applyFont="1" applyBorder="1" applyAlignment="1">
      <alignment horizontal="center" vertical="center" wrapText="1"/>
    </xf>
    <xf numFmtId="0" fontId="10" fillId="0" borderId="29" xfId="9" applyFont="1" applyBorder="1" applyAlignment="1">
      <alignment horizontal="left" vertical="center" wrapText="1"/>
    </xf>
    <xf numFmtId="49" fontId="10" fillId="0" borderId="29" xfId="7" applyNumberFormat="1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 wrapText="1"/>
    </xf>
    <xf numFmtId="4" fontId="10" fillId="3" borderId="101" xfId="2" applyNumberFormat="1" applyFont="1" applyFill="1" applyBorder="1" applyAlignment="1">
      <alignment horizontal="right" vertical="center" wrapText="1"/>
    </xf>
    <xf numFmtId="0" fontId="10" fillId="0" borderId="99" xfId="2" applyFont="1" applyBorder="1" applyAlignment="1">
      <alignment horizontal="left" vertical="center" wrapText="1"/>
    </xf>
    <xf numFmtId="0" fontId="10" fillId="0" borderId="102" xfId="20" applyFont="1" applyBorder="1" applyAlignment="1">
      <alignment vertical="center"/>
    </xf>
    <xf numFmtId="166" fontId="24" fillId="0" borderId="32" xfId="2" applyNumberFormat="1" applyFont="1" applyBorder="1" applyAlignment="1">
      <alignment horizontal="center" vertical="center" wrapText="1"/>
    </xf>
    <xf numFmtId="49" fontId="10" fillId="10" borderId="19" xfId="23" applyNumberFormat="1" applyFont="1" applyFill="1" applyBorder="1" applyAlignment="1">
      <alignment horizontal="center" vertical="center"/>
    </xf>
    <xf numFmtId="49" fontId="10" fillId="0" borderId="29" xfId="20" quotePrefix="1" applyNumberFormat="1" applyFont="1" applyBorder="1" applyAlignment="1">
      <alignment horizontal="center" vertical="center"/>
    </xf>
    <xf numFmtId="0" fontId="10" fillId="0" borderId="30" xfId="21" applyFont="1" applyBorder="1" applyAlignment="1">
      <alignment horizontal="left" vertical="center" wrapText="1"/>
    </xf>
    <xf numFmtId="49" fontId="10" fillId="0" borderId="57" xfId="20" quotePrefix="1" applyNumberFormat="1" applyFont="1" applyBorder="1" applyAlignment="1">
      <alignment horizontal="center" vertical="center"/>
    </xf>
    <xf numFmtId="0" fontId="10" fillId="0" borderId="95" xfId="20" applyFont="1" applyBorder="1" applyAlignment="1">
      <alignment horizontal="left" vertical="center" wrapText="1"/>
    </xf>
    <xf numFmtId="4" fontId="10" fillId="3" borderId="101" xfId="20" applyNumberFormat="1" applyFont="1" applyFill="1" applyBorder="1" applyAlignment="1">
      <alignment horizontal="right" vertical="center"/>
    </xf>
    <xf numFmtId="0" fontId="10" fillId="0" borderId="98" xfId="20" applyFont="1" applyBorder="1" applyAlignment="1">
      <alignment horizontal="left" vertical="center"/>
    </xf>
    <xf numFmtId="0" fontId="10" fillId="0" borderId="99" xfId="20" applyFont="1" applyBorder="1" applyAlignment="1">
      <alignment horizontal="left" vertical="center" wrapText="1"/>
    </xf>
    <xf numFmtId="4" fontId="10" fillId="11" borderId="101" xfId="20" applyNumberFormat="1" applyFont="1" applyFill="1" applyBorder="1" applyAlignment="1">
      <alignment horizontal="right" vertical="center"/>
    </xf>
    <xf numFmtId="4" fontId="10" fillId="0" borderId="102" xfId="20" applyNumberFormat="1" applyFont="1" applyBorder="1" applyAlignment="1">
      <alignment horizontal="left" vertical="center"/>
    </xf>
    <xf numFmtId="49" fontId="10" fillId="0" borderId="13" xfId="21" applyNumberFormat="1" applyFont="1" applyBorder="1" applyAlignment="1">
      <alignment horizontal="center" vertical="center"/>
    </xf>
    <xf numFmtId="0" fontId="10" fillId="0" borderId="20" xfId="19" applyFont="1" applyBorder="1" applyAlignment="1">
      <alignment vertical="center"/>
    </xf>
    <xf numFmtId="0" fontId="10" fillId="0" borderId="12" xfId="12" applyFont="1" applyBorder="1" applyAlignment="1">
      <alignment vertical="center" wrapText="1"/>
    </xf>
    <xf numFmtId="49" fontId="10" fillId="0" borderId="12" xfId="19" applyNumberFormat="1" applyFont="1" applyBorder="1" applyAlignment="1">
      <alignment horizontal="center" vertical="center"/>
    </xf>
    <xf numFmtId="0" fontId="10" fillId="0" borderId="30" xfId="12" applyFont="1" applyBorder="1" applyAlignment="1">
      <alignment vertical="center" wrapText="1"/>
    </xf>
    <xf numFmtId="4" fontId="10" fillId="0" borderId="30" xfId="2" applyNumberFormat="1" applyFont="1" applyBorder="1" applyAlignment="1">
      <alignment vertical="center" wrapText="1"/>
    </xf>
    <xf numFmtId="4" fontId="10" fillId="0" borderId="121" xfId="2" applyNumberFormat="1" applyFont="1" applyBorder="1" applyAlignment="1">
      <alignment vertical="center" wrapText="1"/>
    </xf>
    <xf numFmtId="49" fontId="10" fillId="0" borderId="30" xfId="2" applyNumberFormat="1" applyFont="1" applyBorder="1" applyAlignment="1">
      <alignment horizontal="center" vertical="center"/>
    </xf>
    <xf numFmtId="49" fontId="10" fillId="0" borderId="121" xfId="2" applyNumberFormat="1" applyFont="1" applyBorder="1" applyAlignment="1">
      <alignment horizontal="center" vertical="center"/>
    </xf>
    <xf numFmtId="0" fontId="24" fillId="0" borderId="14" xfId="20" applyFont="1" applyBorder="1" applyAlignment="1">
      <alignment vertical="center" wrapText="1"/>
    </xf>
    <xf numFmtId="0" fontId="24" fillId="0" borderId="9" xfId="20" applyFont="1" applyBorder="1" applyAlignment="1">
      <alignment vertical="center" wrapText="1"/>
    </xf>
    <xf numFmtId="0" fontId="10" fillId="0" borderId="57" xfId="16" applyFont="1" applyBorder="1" applyAlignment="1">
      <alignment horizontal="right" vertical="center"/>
    </xf>
    <xf numFmtId="49" fontId="10" fillId="0" borderId="24" xfId="9" applyNumberFormat="1" applyFont="1" applyBorder="1" applyAlignment="1">
      <alignment horizontal="center" vertical="center" wrapText="1"/>
    </xf>
    <xf numFmtId="0" fontId="10" fillId="0" borderId="24" xfId="9" applyFont="1" applyBorder="1" applyAlignment="1">
      <alignment horizontal="left" vertical="center" wrapText="1"/>
    </xf>
    <xf numFmtId="4" fontId="10" fillId="11" borderId="107" xfId="2" applyNumberFormat="1" applyFont="1" applyFill="1" applyBorder="1" applyAlignment="1">
      <alignment horizontal="right" vertical="center" wrapText="1"/>
    </xf>
    <xf numFmtId="4" fontId="10" fillId="0" borderId="27" xfId="2" applyNumberFormat="1" applyFont="1" applyBorder="1" applyAlignment="1">
      <alignment horizontal="center" vertical="center" wrapText="1"/>
    </xf>
    <xf numFmtId="4" fontId="14" fillId="11" borderId="21" xfId="2" applyNumberFormat="1" applyFont="1" applyFill="1" applyBorder="1" applyAlignment="1">
      <alignment vertical="center" wrapText="1"/>
    </xf>
    <xf numFmtId="4" fontId="85" fillId="3" borderId="21" xfId="12" applyNumberFormat="1" applyFont="1" applyFill="1" applyBorder="1" applyAlignment="1">
      <alignment vertical="center"/>
    </xf>
    <xf numFmtId="0" fontId="85" fillId="0" borderId="18" xfId="13" applyFont="1" applyBorder="1" applyAlignment="1">
      <alignment horizontal="center" vertical="center"/>
    </xf>
    <xf numFmtId="49" fontId="85" fillId="0" borderId="42" xfId="12" applyNumberFormat="1" applyFont="1" applyBorder="1" applyAlignment="1">
      <alignment horizontal="center" vertical="center"/>
    </xf>
    <xf numFmtId="0" fontId="85" fillId="0" borderId="20" xfId="12" applyFont="1" applyBorder="1" applyAlignment="1">
      <alignment vertical="center" wrapText="1"/>
    </xf>
    <xf numFmtId="4" fontId="85" fillId="11" borderId="21" xfId="12" applyNumberFormat="1" applyFont="1" applyFill="1" applyBorder="1" applyAlignment="1">
      <alignment vertical="center"/>
    </xf>
    <xf numFmtId="4" fontId="85" fillId="4" borderId="21" xfId="12" applyNumberFormat="1" applyFont="1" applyFill="1" applyBorder="1" applyAlignment="1">
      <alignment vertical="center"/>
    </xf>
    <xf numFmtId="4" fontId="14" fillId="0" borderId="21" xfId="7" applyNumberFormat="1" applyFont="1" applyBorder="1" applyAlignment="1">
      <alignment horizontal="left" vertical="center" wrapText="1"/>
    </xf>
    <xf numFmtId="4" fontId="32" fillId="4" borderId="1" xfId="7" applyNumberFormat="1" applyFont="1" applyFill="1" applyBorder="1" applyAlignment="1">
      <alignment vertical="center" wrapText="1"/>
    </xf>
    <xf numFmtId="4" fontId="32" fillId="4" borderId="5" xfId="7" applyNumberFormat="1" applyFont="1" applyFill="1" applyBorder="1" applyAlignment="1">
      <alignment vertical="center" wrapText="1"/>
    </xf>
    <xf numFmtId="4" fontId="32" fillId="4" borderId="3" xfId="7" applyNumberFormat="1" applyFont="1" applyFill="1" applyBorder="1" applyAlignment="1">
      <alignment vertical="center" wrapText="1"/>
    </xf>
    <xf numFmtId="0" fontId="8" fillId="11" borderId="4" xfId="7" applyFont="1" applyFill="1" applyBorder="1" applyAlignment="1">
      <alignment horizontal="center" vertical="center" wrapText="1"/>
    </xf>
    <xf numFmtId="0" fontId="9" fillId="11" borderId="5" xfId="4" applyFont="1" applyFill="1" applyBorder="1" applyAlignment="1">
      <alignment horizontal="center" vertical="center" wrapText="1"/>
    </xf>
    <xf numFmtId="4" fontId="52" fillId="3" borderId="98" xfId="25" applyNumberFormat="1" applyFont="1" applyFill="1" applyBorder="1" applyAlignment="1">
      <alignment vertical="center"/>
    </xf>
    <xf numFmtId="0" fontId="10" fillId="0" borderId="99" xfId="5" applyFont="1" applyBorder="1" applyAlignment="1">
      <alignment horizontal="center" vertical="center"/>
    </xf>
    <xf numFmtId="4" fontId="69" fillId="0" borderId="1" xfId="24" applyNumberFormat="1" applyFont="1" applyBorder="1" applyAlignment="1">
      <alignment horizontal="center" vertical="center"/>
    </xf>
    <xf numFmtId="4" fontId="56" fillId="0" borderId="4" xfId="5" applyNumberFormat="1" applyFont="1" applyBorder="1" applyAlignment="1">
      <alignment horizontal="center" vertical="center"/>
    </xf>
    <xf numFmtId="4" fontId="24" fillId="11" borderId="107" xfId="9" applyNumberFormat="1" applyFont="1" applyFill="1" applyBorder="1" applyAlignment="1">
      <alignment horizontal="right" vertical="center" wrapText="1"/>
    </xf>
    <xf numFmtId="49" fontId="10" fillId="0" borderId="55" xfId="2" applyNumberFormat="1" applyFont="1" applyBorder="1" applyAlignment="1">
      <alignment horizontal="center" vertical="center"/>
    </xf>
    <xf numFmtId="49" fontId="10" fillId="0" borderId="34" xfId="2" applyNumberFormat="1" applyFont="1" applyBorder="1" applyAlignment="1">
      <alignment horizontal="center" vertical="center"/>
    </xf>
    <xf numFmtId="0" fontId="10" fillId="0" borderId="33" xfId="21" applyFont="1" applyBorder="1" applyAlignment="1">
      <alignment vertical="center" wrapText="1"/>
    </xf>
    <xf numFmtId="0" fontId="8" fillId="11" borderId="1" xfId="7" applyFont="1" applyFill="1" applyBorder="1" applyAlignment="1">
      <alignment horizontal="center" vertical="center" wrapText="1"/>
    </xf>
    <xf numFmtId="0" fontId="9" fillId="11" borderId="4" xfId="4" applyFont="1" applyFill="1" applyBorder="1" applyAlignment="1">
      <alignment horizontal="center" vertical="center" wrapText="1"/>
    </xf>
    <xf numFmtId="166" fontId="10" fillId="4" borderId="31" xfId="20" applyNumberFormat="1" applyFont="1" applyFill="1" applyBorder="1" applyAlignment="1">
      <alignment vertical="center" wrapText="1"/>
    </xf>
    <xf numFmtId="0" fontId="8" fillId="4" borderId="45" xfId="5" applyFont="1" applyFill="1" applyBorder="1" applyAlignment="1">
      <alignment horizontal="center"/>
    </xf>
    <xf numFmtId="166" fontId="10" fillId="4" borderId="21" xfId="20" applyNumberFormat="1" applyFont="1" applyFill="1" applyBorder="1" applyAlignment="1">
      <alignment vertical="center" wrapText="1"/>
    </xf>
    <xf numFmtId="166" fontId="10" fillId="4" borderId="14" xfId="20" applyNumberFormat="1" applyFont="1" applyFill="1" applyBorder="1" applyAlignment="1">
      <alignment vertical="center" wrapText="1"/>
    </xf>
    <xf numFmtId="0" fontId="8" fillId="4" borderId="45" xfId="5" applyFont="1" applyFill="1" applyBorder="1" applyAlignment="1">
      <alignment horizontal="center" vertical="center"/>
    </xf>
    <xf numFmtId="166" fontId="2" fillId="0" borderId="0" xfId="5" applyNumberFormat="1" applyAlignment="1">
      <alignment vertical="center"/>
    </xf>
    <xf numFmtId="4" fontId="57" fillId="4" borderId="4" xfId="5" applyNumberFormat="1" applyFont="1" applyFill="1" applyBorder="1"/>
    <xf numFmtId="166" fontId="10" fillId="4" borderId="31" xfId="20" applyNumberFormat="1" applyFont="1" applyFill="1" applyBorder="1" applyAlignment="1">
      <alignment horizontal="right" vertical="center"/>
    </xf>
    <xf numFmtId="166" fontId="10" fillId="4" borderId="21" xfId="20" applyNumberFormat="1" applyFont="1" applyFill="1" applyBorder="1" applyAlignment="1">
      <alignment horizontal="right" vertical="center"/>
    </xf>
    <xf numFmtId="166" fontId="10" fillId="4" borderId="14" xfId="20" applyNumberFormat="1" applyFont="1" applyFill="1" applyBorder="1" applyAlignment="1">
      <alignment horizontal="right" vertical="center"/>
    </xf>
    <xf numFmtId="0" fontId="8" fillId="4" borderId="4" xfId="5" applyFont="1" applyFill="1" applyBorder="1" applyAlignment="1">
      <alignment horizontal="center" vertical="center"/>
    </xf>
    <xf numFmtId="4" fontId="57" fillId="4" borderId="97" xfId="5" applyNumberFormat="1" applyFont="1" applyFill="1" applyBorder="1" applyAlignment="1">
      <alignment vertical="center"/>
    </xf>
    <xf numFmtId="4" fontId="57" fillId="4" borderId="95" xfId="5" applyNumberFormat="1" applyFont="1" applyFill="1" applyBorder="1" applyAlignment="1">
      <alignment vertical="center"/>
    </xf>
    <xf numFmtId="4" fontId="57" fillId="4" borderId="99" xfId="5" applyNumberFormat="1" applyFont="1" applyFill="1" applyBorder="1" applyAlignment="1">
      <alignment vertical="center"/>
    </xf>
    <xf numFmtId="4" fontId="57" fillId="4" borderId="4" xfId="5" applyNumberFormat="1" applyFont="1" applyFill="1" applyBorder="1" applyAlignment="1">
      <alignment vertical="center"/>
    </xf>
    <xf numFmtId="4" fontId="57" fillId="4" borderId="31" xfId="5" applyNumberFormat="1" applyFont="1" applyFill="1" applyBorder="1" applyAlignment="1">
      <alignment vertical="center"/>
    </xf>
    <xf numFmtId="4" fontId="57" fillId="4" borderId="49" xfId="5" applyNumberFormat="1" applyFont="1" applyFill="1" applyBorder="1" applyAlignment="1">
      <alignment vertical="center"/>
    </xf>
    <xf numFmtId="0" fontId="28" fillId="0" borderId="0" xfId="9" applyFont="1" applyAlignment="1">
      <alignment vertical="center" wrapText="1"/>
    </xf>
    <xf numFmtId="166" fontId="69" fillId="0" borderId="4" xfId="24" applyNumberFormat="1" applyFont="1" applyBorder="1" applyAlignment="1">
      <alignment vertical="center"/>
    </xf>
    <xf numFmtId="166" fontId="52" fillId="4" borderId="35" xfId="24" applyNumberFormat="1" applyFont="1" applyFill="1" applyBorder="1" applyAlignment="1">
      <alignment vertical="center"/>
    </xf>
    <xf numFmtId="166" fontId="54" fillId="4" borderId="4" xfId="24" applyNumberFormat="1" applyFont="1" applyFill="1" applyBorder="1" applyAlignment="1">
      <alignment vertical="center"/>
    </xf>
    <xf numFmtId="166" fontId="52" fillId="4" borderId="31" xfId="24" applyNumberFormat="1" applyFont="1" applyFill="1" applyBorder="1" applyAlignment="1">
      <alignment vertical="center"/>
    </xf>
    <xf numFmtId="166" fontId="52" fillId="4" borderId="21" xfId="24" applyNumberFormat="1" applyFont="1" applyFill="1" applyBorder="1" applyAlignment="1">
      <alignment vertical="center"/>
    </xf>
    <xf numFmtId="166" fontId="52" fillId="4" borderId="49" xfId="24" applyNumberFormat="1" applyFont="1" applyFill="1" applyBorder="1" applyAlignment="1">
      <alignment vertical="center"/>
    </xf>
    <xf numFmtId="0" fontId="10" fillId="0" borderId="34" xfId="21" applyFont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73" fillId="0" borderId="0" xfId="20" applyFont="1" applyAlignment="1">
      <alignment horizontal="right" vertical="center"/>
    </xf>
    <xf numFmtId="0" fontId="74" fillId="0" borderId="0" xfId="20" applyFont="1" applyAlignment="1">
      <alignment horizontal="center"/>
    </xf>
    <xf numFmtId="0" fontId="77" fillId="0" borderId="0" xfId="20" applyFont="1" applyAlignment="1">
      <alignment horizontal="center" vertical="center" wrapText="1"/>
    </xf>
    <xf numFmtId="49" fontId="2" fillId="0" borderId="0" xfId="20" applyNumberFormat="1" applyAlignment="1">
      <alignment horizontal="center"/>
    </xf>
    <xf numFmtId="0" fontId="2" fillId="0" borderId="0" xfId="20" applyAlignment="1">
      <alignment vertical="center"/>
    </xf>
    <xf numFmtId="0" fontId="10" fillId="0" borderId="0" xfId="37" applyFont="1" applyAlignment="1">
      <alignment horizontal="left"/>
    </xf>
    <xf numFmtId="0" fontId="20" fillId="0" borderId="0" xfId="37" applyFont="1" applyAlignment="1">
      <alignment horizontal="center"/>
    </xf>
    <xf numFmtId="0" fontId="10" fillId="0" borderId="0" xfId="37" applyFont="1" applyAlignment="1">
      <alignment horizontal="left" wrapText="1"/>
    </xf>
    <xf numFmtId="0" fontId="77" fillId="0" borderId="0" xfId="30" applyFont="1" applyAlignment="1">
      <alignment horizontal="center"/>
    </xf>
    <xf numFmtId="0" fontId="77" fillId="0" borderId="0" xfId="30" applyFont="1" applyAlignment="1">
      <alignment horizontal="center" vertical="center" shrinkToFit="1"/>
    </xf>
    <xf numFmtId="0" fontId="2" fillId="0" borderId="0" xfId="30"/>
    <xf numFmtId="0" fontId="10" fillId="0" borderId="2" xfId="37" applyFont="1" applyBorder="1" applyAlignment="1">
      <alignment horizontal="left" vertical="center"/>
    </xf>
    <xf numFmtId="0" fontId="10" fillId="0" borderId="5" xfId="37" applyFont="1" applyBorder="1" applyAlignment="1">
      <alignment horizontal="left" vertical="center"/>
    </xf>
    <xf numFmtId="0" fontId="8" fillId="0" borderId="3" xfId="37" applyFont="1" applyBorder="1" applyAlignment="1">
      <alignment horizontal="left" vertical="center"/>
    </xf>
    <xf numFmtId="0" fontId="8" fillId="0" borderId="2" xfId="37" applyFont="1" applyBorder="1" applyAlignment="1">
      <alignment horizontal="left" vertical="center"/>
    </xf>
    <xf numFmtId="0" fontId="10" fillId="0" borderId="7" xfId="37" applyFont="1" applyBorder="1" applyAlignment="1">
      <alignment horizontal="left" vertical="center"/>
    </xf>
    <xf numFmtId="0" fontId="10" fillId="0" borderId="10" xfId="37" applyFont="1" applyBorder="1" applyAlignment="1">
      <alignment horizontal="left" vertical="center"/>
    </xf>
    <xf numFmtId="0" fontId="10" fillId="0" borderId="121" xfId="37" applyFont="1" applyBorder="1" applyAlignment="1">
      <alignment horizontal="left" vertical="center"/>
    </xf>
    <xf numFmtId="0" fontId="10" fillId="0" borderId="102" xfId="37" applyFont="1" applyBorder="1" applyAlignment="1">
      <alignment horizontal="left" vertical="center"/>
    </xf>
    <xf numFmtId="0" fontId="8" fillId="0" borderId="39" xfId="37" applyFont="1" applyBorder="1" applyAlignment="1">
      <alignment horizontal="left" vertical="center"/>
    </xf>
    <xf numFmtId="0" fontId="8" fillId="0" borderId="5" xfId="37" applyFont="1" applyBorder="1" applyAlignment="1">
      <alignment horizontal="left" vertical="center"/>
    </xf>
    <xf numFmtId="0" fontId="10" fillId="0" borderId="20" xfId="37" applyFont="1" applyBorder="1" applyAlignment="1">
      <alignment horizontal="left" vertical="center"/>
    </xf>
    <xf numFmtId="0" fontId="10" fillId="0" borderId="22" xfId="37" applyFont="1" applyBorder="1" applyAlignment="1">
      <alignment horizontal="left" vertical="center"/>
    </xf>
    <xf numFmtId="0" fontId="10" fillId="0" borderId="12" xfId="37" applyFont="1" applyBorder="1" applyAlignment="1">
      <alignment horizontal="left" vertical="center"/>
    </xf>
    <xf numFmtId="0" fontId="10" fillId="0" borderId="15" xfId="37" applyFont="1" applyBorder="1" applyAlignment="1">
      <alignment horizontal="left" vertical="center"/>
    </xf>
    <xf numFmtId="0" fontId="10" fillId="0" borderId="29" xfId="37" applyFont="1" applyBorder="1" applyAlignment="1">
      <alignment vertical="center"/>
    </xf>
    <xf numFmtId="0" fontId="10" fillId="0" borderId="30" xfId="37" applyFont="1" applyBorder="1" applyAlignment="1">
      <alignment vertical="center"/>
    </xf>
    <xf numFmtId="0" fontId="10" fillId="0" borderId="19" xfId="37" applyFont="1" applyBorder="1" applyAlignment="1">
      <alignment vertical="center"/>
    </xf>
    <xf numFmtId="0" fontId="10" fillId="0" borderId="20" xfId="37" applyFont="1" applyBorder="1" applyAlignment="1">
      <alignment vertical="center"/>
    </xf>
    <xf numFmtId="0" fontId="8" fillId="0" borderId="16" xfId="37" applyFont="1" applyBorder="1" applyAlignment="1">
      <alignment vertical="center"/>
    </xf>
    <xf numFmtId="0" fontId="8" fillId="0" borderId="3" xfId="37" applyFont="1" applyBorder="1" applyAlignment="1">
      <alignment vertical="center"/>
    </xf>
    <xf numFmtId="0" fontId="8" fillId="0" borderId="2" xfId="37" applyFont="1" applyBorder="1" applyAlignment="1">
      <alignment vertical="center"/>
    </xf>
    <xf numFmtId="0" fontId="10" fillId="0" borderId="2" xfId="37" applyFont="1" applyBorder="1" applyAlignment="1">
      <alignment vertical="center"/>
    </xf>
    <xf numFmtId="0" fontId="10" fillId="0" borderId="39" xfId="37" applyFont="1" applyBorder="1" applyAlignment="1">
      <alignment vertical="center"/>
    </xf>
    <xf numFmtId="0" fontId="20" fillId="5" borderId="20" xfId="37" applyFont="1" applyFill="1" applyBorder="1" applyAlignment="1">
      <alignment horizontal="center" vertical="center"/>
    </xf>
    <xf numFmtId="0" fontId="20" fillId="5" borderId="42" xfId="37" applyFont="1" applyFill="1" applyBorder="1" applyAlignment="1">
      <alignment horizontal="center" vertical="center"/>
    </xf>
    <xf numFmtId="0" fontId="20" fillId="5" borderId="48" xfId="37" applyFont="1" applyFill="1" applyBorder="1" applyAlignment="1">
      <alignment horizontal="center" vertical="center"/>
    </xf>
    <xf numFmtId="0" fontId="8" fillId="0" borderId="16" xfId="37" applyFont="1" applyBorder="1" applyAlignment="1">
      <alignment horizontal="center" vertical="center"/>
    </xf>
    <xf numFmtId="0" fontId="8" fillId="0" borderId="3" xfId="37" applyFont="1" applyBorder="1" applyAlignment="1">
      <alignment horizontal="center" vertical="center"/>
    </xf>
    <xf numFmtId="0" fontId="8" fillId="0" borderId="2" xfId="37" applyFont="1" applyBorder="1" applyAlignment="1">
      <alignment horizontal="center" vertical="center"/>
    </xf>
    <xf numFmtId="0" fontId="10" fillId="0" borderId="42" xfId="37" applyFont="1" applyBorder="1" applyAlignment="1">
      <alignment vertical="center"/>
    </xf>
    <xf numFmtId="0" fontId="10" fillId="0" borderId="22" xfId="37" applyFont="1" applyBorder="1" applyAlignment="1">
      <alignment vertical="center"/>
    </xf>
    <xf numFmtId="0" fontId="10" fillId="0" borderId="121" xfId="37" applyFont="1" applyBorder="1" applyAlignment="1">
      <alignment vertical="center"/>
    </xf>
    <xf numFmtId="0" fontId="10" fillId="0" borderId="128" xfId="37" applyFont="1" applyBorder="1" applyAlignment="1">
      <alignment vertical="center"/>
    </xf>
    <xf numFmtId="0" fontId="10" fillId="0" borderId="102" xfId="37" applyFont="1" applyBorder="1" applyAlignment="1">
      <alignment vertical="center"/>
    </xf>
    <xf numFmtId="0" fontId="29" fillId="0" borderId="39" xfId="37" applyFont="1" applyBorder="1" applyAlignment="1">
      <alignment vertical="center"/>
    </xf>
    <xf numFmtId="0" fontId="3" fillId="7" borderId="0" xfId="5" applyFont="1" applyFill="1" applyAlignment="1">
      <alignment horizontal="center"/>
    </xf>
    <xf numFmtId="0" fontId="10" fillId="0" borderId="7" xfId="37" applyFont="1" applyBorder="1" applyAlignment="1">
      <alignment vertical="center"/>
    </xf>
    <xf numFmtId="0" fontId="10" fillId="0" borderId="40" xfId="37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49" fontId="10" fillId="0" borderId="24" xfId="37" applyNumberFormat="1" applyFont="1" applyBorder="1" applyAlignment="1">
      <alignment horizontal="center" vertical="center"/>
    </xf>
    <xf numFmtId="49" fontId="10" fillId="0" borderId="29" xfId="37" applyNumberFormat="1" applyFont="1" applyBorder="1" applyAlignment="1">
      <alignment horizontal="center" vertical="center"/>
    </xf>
    <xf numFmtId="49" fontId="10" fillId="0" borderId="13" xfId="37" applyNumberFormat="1" applyFont="1" applyBorder="1" applyAlignment="1">
      <alignment horizontal="center" vertical="center"/>
    </xf>
    <xf numFmtId="0" fontId="8" fillId="0" borderId="1" xfId="37" applyFont="1" applyBorder="1" applyAlignment="1">
      <alignment horizontal="center" vertical="center"/>
    </xf>
    <xf numFmtId="0" fontId="8" fillId="0" borderId="39" xfId="37" applyFont="1" applyBorder="1" applyAlignment="1">
      <alignment horizontal="center" vertical="center"/>
    </xf>
    <xf numFmtId="0" fontId="8" fillId="0" borderId="5" xfId="37" applyFont="1" applyBorder="1" applyAlignment="1">
      <alignment horizontal="center" vertical="center"/>
    </xf>
    <xf numFmtId="0" fontId="3" fillId="7" borderId="0" xfId="5" applyFont="1" applyFill="1" applyAlignment="1">
      <alignment horizontal="center" vertical="center"/>
    </xf>
    <xf numFmtId="49" fontId="10" fillId="0" borderId="73" xfId="37" applyNumberFormat="1" applyFont="1" applyBorder="1" applyAlignment="1">
      <alignment horizontal="center" vertical="center" wrapText="1"/>
    </xf>
    <xf numFmtId="49" fontId="10" fillId="0" borderId="34" xfId="37" applyNumberFormat="1" applyFont="1" applyBorder="1" applyAlignment="1">
      <alignment horizontal="center" vertical="center" wrapText="1"/>
    </xf>
    <xf numFmtId="49" fontId="10" fillId="0" borderId="13" xfId="37" applyNumberFormat="1" applyFont="1" applyBorder="1" applyAlignment="1">
      <alignment horizontal="center" vertical="center" wrapText="1"/>
    </xf>
    <xf numFmtId="4" fontId="18" fillId="18" borderId="54" xfId="6" applyNumberFormat="1" applyFont="1" applyFill="1" applyBorder="1" applyAlignment="1">
      <alignment horizontal="right" vertical="center" indent="2"/>
    </xf>
    <xf numFmtId="4" fontId="18" fillId="18" borderId="22" xfId="6" applyNumberFormat="1" applyFont="1" applyFill="1" applyBorder="1" applyAlignment="1">
      <alignment horizontal="right" vertical="center" indent="2"/>
    </xf>
    <xf numFmtId="4" fontId="17" fillId="18" borderId="1" xfId="6" applyNumberFormat="1" applyFont="1" applyFill="1" applyBorder="1" applyAlignment="1">
      <alignment horizontal="right" vertical="center" indent="2"/>
    </xf>
    <xf numFmtId="4" fontId="17" fillId="18" borderId="5" xfId="6" applyNumberFormat="1" applyFont="1" applyFill="1" applyBorder="1" applyAlignment="1">
      <alignment horizontal="right" vertical="center" indent="2"/>
    </xf>
    <xf numFmtId="0" fontId="3" fillId="13" borderId="1" xfId="6" applyFont="1" applyFill="1" applyBorder="1" applyAlignment="1">
      <alignment horizontal="center" vertical="center"/>
    </xf>
    <xf numFmtId="0" fontId="3" fillId="13" borderId="39" xfId="6" applyFont="1" applyFill="1" applyBorder="1" applyAlignment="1">
      <alignment horizontal="center" vertical="center"/>
    </xf>
    <xf numFmtId="0" fontId="3" fillId="13" borderId="5" xfId="6" applyFont="1" applyFill="1" applyBorder="1" applyAlignment="1">
      <alignment horizontal="center" vertical="center"/>
    </xf>
    <xf numFmtId="0" fontId="15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0" fontId="17" fillId="0" borderId="45" xfId="6" applyFont="1" applyBorder="1" applyAlignment="1">
      <alignment horizontal="center" vertical="center"/>
    </xf>
    <xf numFmtId="0" fontId="17" fillId="0" borderId="14" xfId="6" applyFont="1" applyBorder="1" applyAlignment="1">
      <alignment horizontal="center" vertical="center"/>
    </xf>
    <xf numFmtId="0" fontId="15" fillId="0" borderId="45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8" fillId="18" borderId="6" xfId="6" applyFont="1" applyFill="1" applyBorder="1" applyAlignment="1">
      <alignment horizontal="center" vertical="center"/>
    </xf>
    <xf numFmtId="0" fontId="8" fillId="18" borderId="10" xfId="6" applyFont="1" applyFill="1" applyBorder="1" applyAlignment="1">
      <alignment horizontal="center" vertical="center"/>
    </xf>
    <xf numFmtId="0" fontId="8" fillId="18" borderId="101" xfId="6" applyFont="1" applyFill="1" applyBorder="1" applyAlignment="1">
      <alignment horizontal="center" vertical="center" wrapText="1"/>
    </xf>
    <xf numFmtId="0" fontId="8" fillId="18" borderId="102" xfId="6" applyFont="1" applyFill="1" applyBorder="1" applyAlignment="1">
      <alignment horizontal="center" vertical="center" wrapText="1"/>
    </xf>
    <xf numFmtId="4" fontId="18" fillId="18" borderId="6" xfId="6" applyNumberFormat="1" applyFont="1" applyFill="1" applyBorder="1" applyAlignment="1">
      <alignment horizontal="right" vertical="center" indent="2"/>
    </xf>
    <xf numFmtId="4" fontId="18" fillId="18" borderId="10" xfId="6" applyNumberFormat="1" applyFont="1" applyFill="1" applyBorder="1" applyAlignment="1">
      <alignment horizontal="right" vertical="center" indent="2"/>
    </xf>
    <xf numFmtId="0" fontId="17" fillId="15" borderId="2" xfId="2" applyFont="1" applyFill="1" applyBorder="1" applyAlignment="1">
      <alignment horizontal="left" vertical="center" wrapText="1"/>
    </xf>
    <xf numFmtId="0" fontId="17" fillId="15" borderId="39" xfId="2" applyFont="1" applyFill="1" applyBorder="1" applyAlignment="1">
      <alignment horizontal="left" vertical="center" wrapText="1"/>
    </xf>
    <xf numFmtId="0" fontId="17" fillId="14" borderId="2" xfId="2" applyFont="1" applyFill="1" applyBorder="1" applyAlignment="1">
      <alignment horizontal="left" vertical="center" wrapText="1"/>
    </xf>
    <xf numFmtId="0" fontId="17" fillId="14" borderId="39" xfId="2" applyFont="1" applyFill="1" applyBorder="1" applyAlignment="1">
      <alignment horizontal="left" vertical="center" wrapText="1"/>
    </xf>
    <xf numFmtId="0" fontId="17" fillId="6" borderId="2" xfId="2" applyFont="1" applyFill="1" applyBorder="1" applyAlignment="1">
      <alignment horizontal="left" vertical="center" wrapText="1"/>
    </xf>
    <xf numFmtId="0" fontId="17" fillId="6" borderId="39" xfId="2" applyFont="1" applyFill="1" applyBorder="1" applyAlignment="1">
      <alignment horizontal="left" vertical="center" wrapText="1"/>
    </xf>
    <xf numFmtId="49" fontId="19" fillId="5" borderId="0" xfId="2" applyNumberFormat="1" applyFont="1" applyFill="1" applyAlignment="1">
      <alignment horizontal="center"/>
    </xf>
    <xf numFmtId="4" fontId="8" fillId="0" borderId="45" xfId="4" applyNumberFormat="1" applyFont="1" applyBorder="1" applyAlignment="1">
      <alignment horizontal="center" vertical="center" wrapText="1"/>
    </xf>
    <xf numFmtId="4" fontId="8" fillId="0" borderId="14" xfId="4" applyNumberFormat="1" applyFont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3" borderId="26" xfId="4" applyFont="1" applyFill="1" applyBorder="1" applyAlignment="1">
      <alignment horizontal="center" vertical="center" wrapText="1"/>
    </xf>
    <xf numFmtId="0" fontId="8" fillId="0" borderId="104" xfId="7" applyFont="1" applyBorder="1" applyAlignment="1">
      <alignment horizontal="center" vertical="center" wrapText="1"/>
    </xf>
    <xf numFmtId="0" fontId="8" fillId="0" borderId="47" xfId="7" applyFont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 vertical="center" wrapText="1"/>
    </xf>
    <xf numFmtId="0" fontId="8" fillId="0" borderId="90" xfId="7" applyFont="1" applyBorder="1" applyAlignment="1">
      <alignment horizontal="center" vertical="center"/>
    </xf>
    <xf numFmtId="0" fontId="15" fillId="0" borderId="91" xfId="7" applyFont="1" applyBorder="1" applyAlignment="1">
      <alignment horizontal="center" vertical="center"/>
    </xf>
    <xf numFmtId="0" fontId="9" fillId="11" borderId="74" xfId="7" applyFont="1" applyFill="1" applyBorder="1" applyAlignment="1">
      <alignment horizontal="center" vertical="center" wrapText="1"/>
    </xf>
    <xf numFmtId="0" fontId="9" fillId="11" borderId="11" xfId="7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8" fillId="0" borderId="64" xfId="7" applyFont="1" applyBorder="1" applyAlignment="1">
      <alignment horizontal="center" vertical="center" wrapText="1"/>
    </xf>
    <xf numFmtId="0" fontId="8" fillId="0" borderId="38" xfId="7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0" fontId="5" fillId="0" borderId="91" xfId="2" applyFont="1" applyBorder="1" applyAlignment="1">
      <alignment horizontal="center" vertical="center"/>
    </xf>
    <xf numFmtId="49" fontId="20" fillId="0" borderId="0" xfId="2" applyNumberFormat="1" applyFont="1" applyAlignment="1">
      <alignment horizontal="center" vertical="center" wrapText="1"/>
    </xf>
    <xf numFmtId="0" fontId="10" fillId="0" borderId="0" xfId="7" applyFont="1" applyAlignment="1">
      <alignment horizontal="right"/>
    </xf>
    <xf numFmtId="0" fontId="5" fillId="0" borderId="104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4" fontId="8" fillId="0" borderId="106" xfId="4" applyNumberFormat="1" applyFont="1" applyBorder="1" applyAlignment="1">
      <alignment horizontal="center" vertical="center" wrapText="1"/>
    </xf>
    <xf numFmtId="4" fontId="8" fillId="0" borderId="15" xfId="4" applyNumberFormat="1" applyFont="1" applyBorder="1" applyAlignment="1">
      <alignment horizontal="center" vertical="center" wrapText="1"/>
    </xf>
    <xf numFmtId="0" fontId="8" fillId="0" borderId="74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49" fontId="8" fillId="0" borderId="13" xfId="7" applyNumberFormat="1" applyFont="1" applyBorder="1" applyAlignment="1">
      <alignment horizontal="center" vertical="center" wrapText="1"/>
    </xf>
    <xf numFmtId="0" fontId="9" fillId="11" borderId="45" xfId="7" applyFont="1" applyFill="1" applyBorder="1" applyAlignment="1">
      <alignment horizontal="center" vertical="center" wrapText="1"/>
    </xf>
    <xf numFmtId="0" fontId="9" fillId="11" borderId="14" xfId="7" applyFont="1" applyFill="1" applyBorder="1" applyAlignment="1">
      <alignment horizontal="center" vertical="center" wrapText="1"/>
    </xf>
    <xf numFmtId="0" fontId="8" fillId="0" borderId="123" xfId="7" applyFont="1" applyBorder="1" applyAlignment="1">
      <alignment horizontal="center" vertical="center" wrapText="1"/>
    </xf>
    <xf numFmtId="0" fontId="8" fillId="0" borderId="41" xfId="7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3" borderId="45" xfId="4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4" fontId="8" fillId="0" borderId="106" xfId="3" applyNumberFormat="1" applyFont="1" applyBorder="1" applyAlignment="1">
      <alignment horizontal="center" vertical="center" wrapText="1"/>
    </xf>
    <xf numFmtId="4" fontId="8" fillId="0" borderId="15" xfId="3" applyNumberFormat="1" applyFont="1" applyBorder="1" applyAlignment="1">
      <alignment horizontal="center" vertical="center" wrapText="1"/>
    </xf>
    <xf numFmtId="0" fontId="8" fillId="4" borderId="49" xfId="4" applyFont="1" applyFill="1" applyBorder="1" applyAlignment="1">
      <alignment horizontal="center" vertical="center" wrapText="1"/>
    </xf>
    <xf numFmtId="4" fontId="5" fillId="0" borderId="106" xfId="3" applyNumberFormat="1" applyFont="1" applyBorder="1" applyAlignment="1">
      <alignment horizontal="center" vertical="center" wrapText="1"/>
    </xf>
    <xf numFmtId="4" fontId="5" fillId="0" borderId="15" xfId="3" applyNumberFormat="1" applyFont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5" fillId="3" borderId="26" xfId="4" applyFont="1" applyFill="1" applyBorder="1" applyAlignment="1">
      <alignment horizontal="center" vertical="center" wrapText="1"/>
    </xf>
    <xf numFmtId="0" fontId="5" fillId="11" borderId="74" xfId="7" applyFont="1" applyFill="1" applyBorder="1" applyAlignment="1">
      <alignment horizontal="center" vertical="center" wrapText="1"/>
    </xf>
    <xf numFmtId="0" fontId="5" fillId="11" borderId="11" xfId="7" applyFont="1" applyFill="1" applyBorder="1" applyAlignment="1">
      <alignment horizontal="center" vertical="center" wrapText="1"/>
    </xf>
    <xf numFmtId="0" fontId="5" fillId="4" borderId="9" xfId="4" applyFont="1" applyFill="1" applyBorder="1" applyAlignment="1">
      <alignment horizontal="center" vertical="center" wrapText="1"/>
    </xf>
    <xf numFmtId="0" fontId="5" fillId="4" borderId="49" xfId="4" applyFont="1" applyFill="1" applyBorder="1" applyAlignment="1">
      <alignment horizontal="center" vertical="center" wrapText="1"/>
    </xf>
    <xf numFmtId="0" fontId="8" fillId="4" borderId="45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4" fontId="8" fillId="0" borderId="45" xfId="3" applyNumberFormat="1" applyFont="1" applyBorder="1" applyAlignment="1">
      <alignment horizontal="center" vertical="center" wrapText="1"/>
    </xf>
    <xf numFmtId="4" fontId="8" fillId="0" borderId="14" xfId="3" applyNumberFormat="1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11" borderId="45" xfId="2" applyFont="1" applyFill="1" applyBorder="1" applyAlignment="1">
      <alignment horizontal="center" vertical="center" wrapText="1"/>
    </xf>
    <xf numFmtId="0" fontId="8" fillId="11" borderId="14" xfId="2" applyFont="1" applyFill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10" fillId="0" borderId="22" xfId="5" applyFont="1" applyBorder="1" applyAlignment="1">
      <alignment horizontal="left" vertical="center" wrapText="1"/>
    </xf>
    <xf numFmtId="0" fontId="10" fillId="0" borderId="101" xfId="5" applyFont="1" applyBorder="1" applyAlignment="1">
      <alignment horizontal="left" vertical="center" wrapText="1"/>
    </xf>
    <xf numFmtId="0" fontId="10" fillId="0" borderId="102" xfId="5" applyFont="1" applyBorder="1" applyAlignment="1">
      <alignment horizontal="left" vertical="center" wrapText="1"/>
    </xf>
    <xf numFmtId="0" fontId="10" fillId="0" borderId="54" xfId="5" applyFont="1" applyBorder="1" applyAlignment="1">
      <alignment horizontal="left" vertical="center"/>
    </xf>
    <xf numFmtId="0" fontId="10" fillId="0" borderId="22" xfId="5" applyFont="1" applyBorder="1" applyAlignment="1">
      <alignment horizontal="left" vertical="center"/>
    </xf>
    <xf numFmtId="0" fontId="10" fillId="0" borderId="52" xfId="5" applyFont="1" applyBorder="1" applyAlignment="1">
      <alignment horizontal="left" vertical="center" wrapText="1"/>
    </xf>
    <xf numFmtId="0" fontId="10" fillId="0" borderId="32" xfId="5" applyFont="1" applyBorder="1" applyAlignment="1">
      <alignment horizontal="left" vertical="center" wrapText="1"/>
    </xf>
    <xf numFmtId="0" fontId="56" fillId="0" borderId="16" xfId="5" applyFont="1" applyBorder="1" applyAlignment="1">
      <alignment horizontal="left" vertical="center"/>
    </xf>
    <xf numFmtId="0" fontId="56" fillId="0" borderId="2" xfId="5" applyFont="1" applyBorder="1" applyAlignment="1">
      <alignment horizontal="left" vertical="center"/>
    </xf>
    <xf numFmtId="0" fontId="20" fillId="12" borderId="0" xfId="5" applyFont="1" applyFill="1" applyAlignment="1">
      <alignment horizontal="center"/>
    </xf>
    <xf numFmtId="0" fontId="56" fillId="0" borderId="64" xfId="5" applyFont="1" applyBorder="1" applyAlignment="1">
      <alignment horizontal="left" vertical="center"/>
    </xf>
    <xf numFmtId="0" fontId="56" fillId="0" borderId="65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/>
    </xf>
    <xf numFmtId="0" fontId="10" fillId="0" borderId="10" xfId="5" applyFont="1" applyBorder="1" applyAlignment="1">
      <alignment horizontal="left" vertical="center"/>
    </xf>
    <xf numFmtId="0" fontId="8" fillId="0" borderId="64" xfId="20" applyFont="1" applyBorder="1" applyAlignment="1">
      <alignment horizontal="center" vertical="center" wrapText="1"/>
    </xf>
    <xf numFmtId="0" fontId="8" fillId="0" borderId="38" xfId="20" applyFont="1" applyBorder="1" applyAlignment="1">
      <alignment horizontal="center" vertical="center" wrapText="1"/>
    </xf>
    <xf numFmtId="49" fontId="20" fillId="0" borderId="0" xfId="2" applyNumberFormat="1" applyFont="1" applyAlignment="1">
      <alignment horizontal="left"/>
    </xf>
    <xf numFmtId="0" fontId="8" fillId="0" borderId="73" xfId="20" applyFont="1" applyBorder="1" applyAlignment="1">
      <alignment horizontal="center" vertical="center" wrapText="1"/>
    </xf>
    <xf numFmtId="0" fontId="8" fillId="0" borderId="13" xfId="20" applyFont="1" applyBorder="1" applyAlignment="1">
      <alignment horizontal="center" vertical="center" wrapText="1"/>
    </xf>
    <xf numFmtId="4" fontId="8" fillId="0" borderId="90" xfId="3" applyNumberFormat="1" applyFont="1" applyBorder="1" applyAlignment="1">
      <alignment horizontal="center" vertical="center" wrapText="1"/>
    </xf>
    <xf numFmtId="4" fontId="8" fillId="0" borderId="91" xfId="3" applyNumberFormat="1" applyFont="1" applyBorder="1" applyAlignment="1">
      <alignment horizontal="center" vertical="center" wrapText="1"/>
    </xf>
    <xf numFmtId="0" fontId="20" fillId="0" borderId="0" xfId="4" applyFont="1" applyAlignment="1">
      <alignment horizontal="left"/>
    </xf>
    <xf numFmtId="49" fontId="8" fillId="0" borderId="73" xfId="20" applyNumberFormat="1" applyFont="1" applyBorder="1" applyAlignment="1">
      <alignment horizontal="center" vertical="center" wrapText="1"/>
    </xf>
    <xf numFmtId="49" fontId="8" fillId="0" borderId="13" xfId="20" applyNumberFormat="1" applyFont="1" applyBorder="1" applyAlignment="1">
      <alignment horizontal="center" vertical="center" wrapText="1"/>
    </xf>
    <xf numFmtId="0" fontId="57" fillId="0" borderId="54" xfId="5" applyFont="1" applyBorder="1" applyAlignment="1">
      <alignment horizontal="left" vertical="center" wrapText="1"/>
    </xf>
    <xf numFmtId="0" fontId="57" fillId="0" borderId="22" xfId="5" applyFont="1" applyBorder="1" applyAlignment="1">
      <alignment horizontal="left" vertical="center" wrapText="1"/>
    </xf>
    <xf numFmtId="4" fontId="10" fillId="0" borderId="54" xfId="20" applyNumberFormat="1" applyFont="1" applyBorder="1" applyAlignment="1">
      <alignment horizontal="left" vertical="center" wrapText="1"/>
    </xf>
    <xf numFmtId="4" fontId="10" fillId="0" borderId="22" xfId="20" applyNumberFormat="1" applyFont="1" applyBorder="1" applyAlignment="1">
      <alignment horizontal="left" vertical="center" wrapText="1"/>
    </xf>
    <xf numFmtId="0" fontId="57" fillId="0" borderId="6" xfId="5" applyFont="1" applyBorder="1" applyAlignment="1">
      <alignment horizontal="left" vertical="center"/>
    </xf>
    <xf numFmtId="0" fontId="57" fillId="0" borderId="10" xfId="5" applyFont="1" applyBorder="1" applyAlignment="1">
      <alignment horizontal="left" vertical="center"/>
    </xf>
    <xf numFmtId="0" fontId="56" fillId="0" borderId="66" xfId="5" applyFont="1" applyBorder="1" applyAlignment="1">
      <alignment horizontal="left" vertical="center"/>
    </xf>
    <xf numFmtId="4" fontId="10" fillId="0" borderId="101" xfId="20" applyNumberFormat="1" applyFont="1" applyBorder="1" applyAlignment="1">
      <alignment horizontal="left" vertical="center" wrapText="1"/>
    </xf>
    <xf numFmtId="4" fontId="10" fillId="0" borderId="102" xfId="20" applyNumberFormat="1" applyFont="1" applyBorder="1" applyAlignment="1">
      <alignment horizontal="left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9" fillId="11" borderId="74" xfId="20" applyFont="1" applyFill="1" applyBorder="1" applyAlignment="1">
      <alignment horizontal="center" vertical="center" wrapText="1"/>
    </xf>
    <xf numFmtId="0" fontId="9" fillId="11" borderId="11" xfId="20" applyFont="1" applyFill="1" applyBorder="1" applyAlignment="1">
      <alignment horizontal="center" vertical="center" wrapText="1"/>
    </xf>
    <xf numFmtId="0" fontId="9" fillId="11" borderId="45" xfId="20" applyFont="1" applyFill="1" applyBorder="1" applyAlignment="1">
      <alignment horizontal="center" vertical="center" wrapText="1"/>
    </xf>
    <xf numFmtId="0" fontId="9" fillId="11" borderId="14" xfId="20" applyFont="1" applyFill="1" applyBorder="1" applyAlignment="1">
      <alignment horizontal="center" vertical="center" wrapText="1"/>
    </xf>
    <xf numFmtId="0" fontId="8" fillId="0" borderId="104" xfId="20" applyFont="1" applyBorder="1" applyAlignment="1">
      <alignment horizontal="center" vertical="center" wrapText="1"/>
    </xf>
    <xf numFmtId="0" fontId="8" fillId="0" borderId="47" xfId="20" applyFont="1" applyBorder="1" applyAlignment="1">
      <alignment horizontal="center" vertical="center" wrapText="1"/>
    </xf>
    <xf numFmtId="0" fontId="57" fillId="0" borderId="50" xfId="5" applyFont="1" applyBorder="1" applyAlignment="1">
      <alignment horizontal="left"/>
    </xf>
    <xf numFmtId="0" fontId="57" fillId="0" borderId="2" xfId="5" applyFont="1" applyBorder="1" applyAlignment="1">
      <alignment horizontal="left"/>
    </xf>
    <xf numFmtId="0" fontId="56" fillId="0" borderId="39" xfId="5" applyFont="1" applyBorder="1" applyAlignment="1">
      <alignment horizontal="left"/>
    </xf>
    <xf numFmtId="49" fontId="20" fillId="0" borderId="0" xfId="2" applyNumberFormat="1" applyFont="1" applyAlignment="1">
      <alignment horizontal="left" wrapText="1"/>
    </xf>
    <xf numFmtId="0" fontId="8" fillId="0" borderId="65" xfId="20" applyFont="1" applyBorder="1" applyAlignment="1">
      <alignment horizontal="center" vertical="center" wrapText="1"/>
    </xf>
    <xf numFmtId="0" fontId="8" fillId="0" borderId="12" xfId="20" applyFont="1" applyBorder="1" applyAlignment="1">
      <alignment horizontal="center" vertical="center" wrapText="1"/>
    </xf>
    <xf numFmtId="4" fontId="10" fillId="0" borderId="26" xfId="2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3" borderId="49" xfId="4" applyFont="1" applyFill="1" applyBorder="1" applyAlignment="1">
      <alignment horizontal="center" vertical="center" wrapText="1"/>
    </xf>
    <xf numFmtId="0" fontId="57" fillId="0" borderId="47" xfId="5" applyFont="1" applyBorder="1" applyAlignment="1">
      <alignment horizontal="left"/>
    </xf>
    <xf numFmtId="0" fontId="57" fillId="0" borderId="12" xfId="5" applyFont="1" applyBorder="1" applyAlignment="1">
      <alignment horizontal="left"/>
    </xf>
    <xf numFmtId="0" fontId="56" fillId="0" borderId="39" xfId="5" applyFont="1" applyBorder="1" applyAlignment="1">
      <alignment horizontal="left" vertical="center"/>
    </xf>
    <xf numFmtId="0" fontId="57" fillId="0" borderId="51" xfId="5" applyFont="1" applyBorder="1" applyAlignment="1">
      <alignment horizontal="left"/>
    </xf>
    <xf numFmtId="0" fontId="57" fillId="0" borderId="30" xfId="5" applyFont="1" applyBorder="1" applyAlignment="1">
      <alignment horizontal="left"/>
    </xf>
    <xf numFmtId="0" fontId="57" fillId="0" borderId="48" xfId="5" applyFont="1" applyBorder="1" applyAlignment="1">
      <alignment horizontal="left"/>
    </xf>
    <xf numFmtId="0" fontId="57" fillId="0" borderId="20" xfId="5" applyFont="1" applyBorder="1" applyAlignment="1">
      <alignment horizontal="left"/>
    </xf>
    <xf numFmtId="0" fontId="57" fillId="0" borderId="48" xfId="5" applyFont="1" applyBorder="1" applyAlignment="1">
      <alignment horizontal="left" vertical="center" wrapText="1"/>
    </xf>
    <xf numFmtId="0" fontId="57" fillId="0" borderId="20" xfId="5" applyFont="1" applyBorder="1" applyAlignment="1">
      <alignment horizontal="left" vertical="center" wrapText="1"/>
    </xf>
    <xf numFmtId="4" fontId="8" fillId="0" borderId="90" xfId="4" applyNumberFormat="1" applyFont="1" applyBorder="1" applyAlignment="1">
      <alignment horizontal="center" vertical="center" wrapText="1"/>
    </xf>
    <xf numFmtId="4" fontId="8" fillId="0" borderId="91" xfId="4" applyNumberFormat="1" applyFont="1" applyBorder="1" applyAlignment="1">
      <alignment horizontal="center" vertical="center" wrapText="1"/>
    </xf>
    <xf numFmtId="0" fontId="5" fillId="0" borderId="64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5" fillId="0" borderId="65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8" fillId="0" borderId="123" xfId="20" applyFont="1" applyBorder="1" applyAlignment="1">
      <alignment horizontal="center" vertical="center" wrapText="1"/>
    </xf>
    <xf numFmtId="0" fontId="8" fillId="0" borderId="41" xfId="20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7" fillId="0" borderId="39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8" fillId="4" borderId="10" xfId="4" applyFont="1" applyFill="1" applyBorder="1" applyAlignment="1">
      <alignment horizontal="center" vertical="center" wrapText="1"/>
    </xf>
    <xf numFmtId="0" fontId="8" fillId="4" borderId="102" xfId="4" applyFont="1" applyFill="1" applyBorder="1" applyAlignment="1">
      <alignment horizontal="center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52" fillId="0" borderId="58" xfId="24" applyFont="1" applyBorder="1" applyAlignment="1">
      <alignment horizontal="left" vertical="center" wrapText="1"/>
    </xf>
    <xf numFmtId="0" fontId="52" fillId="0" borderId="121" xfId="24" applyFont="1" applyBorder="1" applyAlignment="1">
      <alignment horizontal="left" vertical="center" wrapText="1"/>
    </xf>
    <xf numFmtId="0" fontId="52" fillId="0" borderId="51" xfId="24" applyFont="1" applyBorder="1" applyAlignment="1">
      <alignment horizontal="left" vertical="center"/>
    </xf>
    <xf numFmtId="0" fontId="52" fillId="0" borderId="30" xfId="24" applyFont="1" applyBorder="1" applyAlignment="1">
      <alignment horizontal="left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39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10" fillId="0" borderId="0" xfId="20" applyFont="1" applyAlignment="1">
      <alignment horizontal="right"/>
    </xf>
    <xf numFmtId="49" fontId="20" fillId="0" borderId="0" xfId="2" applyNumberFormat="1" applyFont="1" applyAlignment="1">
      <alignment horizontal="center" vertical="center"/>
    </xf>
    <xf numFmtId="0" fontId="8" fillId="0" borderId="64" xfId="31" applyFont="1" applyBorder="1" applyAlignment="1">
      <alignment horizontal="center" vertical="center" wrapText="1"/>
    </xf>
    <xf numFmtId="0" fontId="8" fillId="0" borderId="38" xfId="31" applyFont="1" applyBorder="1" applyAlignment="1">
      <alignment horizontal="center" vertical="center" wrapText="1"/>
    </xf>
    <xf numFmtId="0" fontId="8" fillId="0" borderId="73" xfId="31" applyFont="1" applyBorder="1" applyAlignment="1">
      <alignment horizontal="center" vertical="center" wrapText="1"/>
    </xf>
    <xf numFmtId="0" fontId="8" fillId="0" borderId="13" xfId="31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1" xfId="2" applyFont="1" applyBorder="1" applyAlignment="1">
      <alignment horizontal="center" vertical="center"/>
    </xf>
    <xf numFmtId="0" fontId="8" fillId="0" borderId="55" xfId="20" applyFont="1" applyBorder="1" applyAlignment="1">
      <alignment horizontal="center" vertical="center" wrapText="1"/>
    </xf>
    <xf numFmtId="49" fontId="8" fillId="0" borderId="34" xfId="20" applyNumberFormat="1" applyFont="1" applyBorder="1" applyAlignment="1">
      <alignment horizontal="center" vertical="center" wrapText="1"/>
    </xf>
    <xf numFmtId="49" fontId="5" fillId="0" borderId="73" xfId="2" applyNumberFormat="1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19" fillId="6" borderId="0" xfId="2" applyNumberFormat="1" applyFont="1" applyFill="1" applyAlignment="1">
      <alignment horizontal="center"/>
    </xf>
    <xf numFmtId="49" fontId="8" fillId="0" borderId="64" xfId="20" applyNumberFormat="1" applyFont="1" applyBorder="1" applyAlignment="1">
      <alignment horizontal="center" vertical="center" wrapText="1"/>
    </xf>
    <xf numFmtId="49" fontId="8" fillId="0" borderId="38" xfId="20" applyNumberFormat="1" applyFont="1" applyBorder="1" applyAlignment="1">
      <alignment horizontal="center" vertical="center" wrapText="1"/>
    </xf>
    <xf numFmtId="4" fontId="10" fillId="0" borderId="123" xfId="2" applyNumberFormat="1" applyFont="1" applyBorder="1" applyAlignment="1">
      <alignment horizontal="left" vertical="center" wrapText="1"/>
    </xf>
    <xf numFmtId="0" fontId="20" fillId="6" borderId="0" xfId="2" applyFont="1" applyFill="1" applyAlignment="1">
      <alignment horizontal="center" vertical="center"/>
    </xf>
    <xf numFmtId="49" fontId="19" fillId="5" borderId="0" xfId="2" applyNumberFormat="1" applyFont="1" applyFill="1" applyAlignment="1">
      <alignment horizontal="center" vertical="center"/>
    </xf>
  </cellXfs>
  <cellStyles count="38">
    <cellStyle name="Normální" xfId="0" builtinId="0"/>
    <cellStyle name="Normální 10" xfId="28" xr:uid="{00000000-0005-0000-0000-000001000000}"/>
    <cellStyle name="Normální 10 2" xfId="32" xr:uid="{00000000-0005-0000-0000-000002000000}"/>
    <cellStyle name="Normální 11 2" xfId="20" xr:uid="{00000000-0005-0000-0000-000003000000}"/>
    <cellStyle name="normální 2" xfId="1" xr:uid="{00000000-0005-0000-0000-000004000000}"/>
    <cellStyle name="normální 2 2" xfId="36" xr:uid="{00000000-0005-0000-0000-000005000000}"/>
    <cellStyle name="Normální 3" xfId="7" xr:uid="{00000000-0005-0000-0000-000006000000}"/>
    <cellStyle name="Normální 4" xfId="26" xr:uid="{00000000-0005-0000-0000-000007000000}"/>
    <cellStyle name="Normální 5" xfId="31" xr:uid="{00000000-0005-0000-0000-000008000000}"/>
    <cellStyle name="Normální 6" xfId="15" xr:uid="{00000000-0005-0000-0000-000009000000}"/>
    <cellStyle name="Normální 7" xfId="16" xr:uid="{00000000-0005-0000-0000-00000A000000}"/>
    <cellStyle name="Normální 8" xfId="17" xr:uid="{00000000-0005-0000-0000-00000B000000}"/>
    <cellStyle name="Normální 9" xfId="29" xr:uid="{00000000-0005-0000-0000-00000C000000}"/>
    <cellStyle name="normální_01 Sumář požad. odborů+návrh EO II. z 09-09-2009" xfId="8" xr:uid="{00000000-0005-0000-0000-00000D000000}"/>
    <cellStyle name="normální_01 Sumář požad. odborů+návrh EO II. z 09-09-2009 2" xfId="10" xr:uid="{00000000-0005-0000-0000-00000E000000}"/>
    <cellStyle name="normální_03 Podrobny_rozpis_rozpoctu_2010_Klíma" xfId="34" xr:uid="{00000000-0005-0000-0000-00000F000000}"/>
    <cellStyle name="normální_03. Ekonomický" xfId="13" xr:uid="{00000000-0005-0000-0000-000010000000}"/>
    <cellStyle name="normální_05 Návrh rozpočtu 2009 - tabulky" xfId="6" xr:uid="{00000000-0005-0000-0000-000011000000}"/>
    <cellStyle name="normální_05. Návrh rozpočtu 2009 - rozpis příjmů 2" xfId="5" xr:uid="{00000000-0005-0000-0000-000012000000}"/>
    <cellStyle name="normální_05. Návrh rozpočtu 2009 - rozpis příjmů 3" xfId="25" xr:uid="{00000000-0005-0000-0000-000013000000}"/>
    <cellStyle name="normální_05. Návrh rozpočtu 2009 - rozpis příjmů_03. Tabulková část 2013" xfId="37" xr:uid="{26D4489E-9017-486B-A3D3-88E5085EBC05}"/>
    <cellStyle name="normální_07  Návrh rozpočtu 2010 - výdaje peněžních fondů" xfId="30" xr:uid="{00000000-0005-0000-0000-000014000000}"/>
    <cellStyle name="normální_2. čtení rozpočtu 2006 - příjmy" xfId="18" xr:uid="{00000000-0005-0000-0000-000015000000}"/>
    <cellStyle name="normální_2. Rozpočet 2007 - tabulky" xfId="24" xr:uid="{00000000-0005-0000-0000-000016000000}"/>
    <cellStyle name="normální_Rozpis výdajů 03 bez PO" xfId="2" xr:uid="{00000000-0005-0000-0000-000017000000}"/>
    <cellStyle name="normální_Rozpis výdajů 03 bez PO 2" xfId="9" xr:uid="{00000000-0005-0000-0000-000018000000}"/>
    <cellStyle name="normální_Rozpis výdajů 03 bez PO 2 2" xfId="21" xr:uid="{00000000-0005-0000-0000-000019000000}"/>
    <cellStyle name="normální_Rozpis výdajů 03 bez PO 2 2 2" xfId="35" xr:uid="{00000000-0005-0000-0000-00001A000000}"/>
    <cellStyle name="normální_Rozpis výdajů 03 bez PO 3" xfId="19" xr:uid="{00000000-0005-0000-0000-00001B000000}"/>
    <cellStyle name="normální_Rozpis výdajů 03 bez PO_02 - ORREP" xfId="11" xr:uid="{00000000-0005-0000-0000-00001C000000}"/>
    <cellStyle name="normální_Rozpis výdajů 03 bez PO_03. Ekonomický" xfId="12" xr:uid="{00000000-0005-0000-0000-00001E000000}"/>
    <cellStyle name="normální_Rozpis výdajů 03 bez PO_04 - OSMTVS" xfId="23" xr:uid="{00000000-0005-0000-0000-00001F000000}"/>
    <cellStyle name="normální_Rozpis výdajů 03 bez PO_07  Návrh rozpočtu 2010 - výdaje peněžních fondů" xfId="3" xr:uid="{00000000-0005-0000-0000-000020000000}"/>
    <cellStyle name="normální_Rozpis výdajů 03 bez PO_07  Návrh rozpočtu 2010 - výdaje peněžních fondů 2" xfId="4" xr:uid="{00000000-0005-0000-0000-000021000000}"/>
    <cellStyle name="normální_Rozpis výdajů 03 bez PO_UR 2008 1-168 tisk" xfId="14" xr:uid="{00000000-0005-0000-0000-000022000000}"/>
    <cellStyle name="normální_Rozpočet 2005 (ZK)" xfId="27" xr:uid="{00000000-0005-0000-0000-000024000000}"/>
    <cellStyle name="normální_Rozpočet 2005 (ZK) 2" xfId="33" xr:uid="{00000000-0005-0000-0000-000025000000}"/>
    <cellStyle name="normální_Rozpočet 2005 (ZK)_04 - OSMTVS" xfId="22" xr:uid="{00000000-0005-0000-0000-000026000000}"/>
  </cellStyles>
  <dxfs count="4">
    <dxf>
      <font>
        <color rgb="FFC00000"/>
      </font>
    </dxf>
    <dxf>
      <font>
        <color rgb="FFCC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FF"/>
      <color rgb="FF99FF66"/>
      <color rgb="FFCCFFFF"/>
      <color rgb="FFFF99CC"/>
      <color rgb="FFFFCCFF"/>
      <color rgb="FFFFFF99"/>
      <color rgb="FFFFCC9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4</xdr:row>
      <xdr:rowOff>104775</xdr:rowOff>
    </xdr:from>
    <xdr:to>
      <xdr:col>6</xdr:col>
      <xdr:colOff>142875</xdr:colOff>
      <xdr:row>10</xdr:row>
      <xdr:rowOff>200025</xdr:rowOff>
    </xdr:to>
    <xdr:pic>
      <xdr:nvPicPr>
        <xdr:cNvPr id="2" name="Picture 2" descr="erb_kraj_lbc_color">
          <a:extLst>
            <a:ext uri="{FF2B5EF4-FFF2-40B4-BE49-F238E27FC236}">
              <a16:creationId xmlns:a16="http://schemas.microsoft.com/office/drawing/2014/main" id="{38955ECF-1C60-4C41-BB1E-6C5373D8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DB87FBF-34B6-4188-8B43-AAB15C4D8543}"/>
            </a:ext>
          </a:extLst>
        </xdr:cNvPr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95B8DA64-B4E6-41F2-8C1F-773531B41B6C}"/>
            </a:ext>
          </a:extLst>
        </xdr:cNvPr>
        <xdr:cNvSpPr txBox="1">
          <a:spLocks noChangeArrowheads="1"/>
        </xdr:cNvSpPr>
      </xdr:nvSpPr>
      <xdr:spPr bwMode="auto">
        <a:xfrm>
          <a:off x="847725" y="6124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9993AAF8-6614-41CC-B85F-BBF2CD4381C6}"/>
            </a:ext>
          </a:extLst>
        </xdr:cNvPr>
        <xdr:cNvSpPr txBox="1">
          <a:spLocks noChangeArrowheads="1"/>
        </xdr:cNvSpPr>
      </xdr:nvSpPr>
      <xdr:spPr bwMode="auto">
        <a:xfrm>
          <a:off x="847725" y="808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79</xdr:row>
      <xdr:rowOff>0</xdr:rowOff>
    </xdr:from>
    <xdr:to>
      <xdr:col>2</xdr:col>
      <xdr:colOff>133350</xdr:colOff>
      <xdr:row>79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A53F38A-02D8-4F39-9A48-8BA0311C0EF6}"/>
            </a:ext>
          </a:extLst>
        </xdr:cNvPr>
        <xdr:cNvSpPr txBox="1">
          <a:spLocks noChangeArrowheads="1"/>
        </xdr:cNvSpPr>
      </xdr:nvSpPr>
      <xdr:spPr bwMode="auto">
        <a:xfrm>
          <a:off x="847725" y="13487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66588B0-F676-4126-96D9-15E5B3FFB933}"/>
            </a:ext>
          </a:extLst>
        </xdr:cNvPr>
        <xdr:cNvSpPr txBox="1">
          <a:spLocks noChangeArrowheads="1"/>
        </xdr:cNvSpPr>
      </xdr:nvSpPr>
      <xdr:spPr bwMode="auto">
        <a:xfrm>
          <a:off x="847725" y="18592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40B3190-4C31-480E-A971-1C6E10C2A7BF}"/>
            </a:ext>
          </a:extLst>
        </xdr:cNvPr>
        <xdr:cNvSpPr txBox="1">
          <a:spLocks noChangeArrowheads="1"/>
        </xdr:cNvSpPr>
      </xdr:nvSpPr>
      <xdr:spPr bwMode="auto">
        <a:xfrm>
          <a:off x="847725" y="18592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A12C44C-2D86-4340-BF37-94013065A06F}"/>
            </a:ext>
          </a:extLst>
        </xdr:cNvPr>
        <xdr:cNvSpPr txBox="1">
          <a:spLocks noChangeArrowheads="1"/>
        </xdr:cNvSpPr>
      </xdr:nvSpPr>
      <xdr:spPr bwMode="auto">
        <a:xfrm>
          <a:off x="847725" y="10420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9" name="Text Box 40">
          <a:extLst>
            <a:ext uri="{FF2B5EF4-FFF2-40B4-BE49-F238E27FC236}">
              <a16:creationId xmlns:a16="http://schemas.microsoft.com/office/drawing/2014/main" id="{4BB76274-278D-445D-B073-8E3D44B2B077}"/>
            </a:ext>
          </a:extLst>
        </xdr:cNvPr>
        <xdr:cNvSpPr txBox="1">
          <a:spLocks noChangeArrowheads="1"/>
        </xdr:cNvSpPr>
      </xdr:nvSpPr>
      <xdr:spPr bwMode="auto">
        <a:xfrm>
          <a:off x="847725" y="3943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9988F03-CEFA-475F-8BE8-5DDF09472A24}"/>
            </a:ext>
          </a:extLst>
        </xdr:cNvPr>
        <xdr:cNvSpPr txBox="1">
          <a:spLocks noChangeArrowheads="1"/>
        </xdr:cNvSpPr>
      </xdr:nvSpPr>
      <xdr:spPr bwMode="auto">
        <a:xfrm>
          <a:off x="847725" y="18592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7F3E251E-9E7B-4350-B2B6-157DA8DE6E99}"/>
            </a:ext>
          </a:extLst>
        </xdr:cNvPr>
        <xdr:cNvSpPr txBox="1">
          <a:spLocks noChangeArrowheads="1"/>
        </xdr:cNvSpPr>
      </xdr:nvSpPr>
      <xdr:spPr bwMode="auto">
        <a:xfrm>
          <a:off x="847725" y="18592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2269699-5876-4448-A639-B455C4D2BC50}"/>
            </a:ext>
          </a:extLst>
        </xdr:cNvPr>
        <xdr:cNvSpPr txBox="1">
          <a:spLocks noChangeArrowheads="1"/>
        </xdr:cNvSpPr>
      </xdr:nvSpPr>
      <xdr:spPr bwMode="auto">
        <a:xfrm>
          <a:off x="876300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54DD4952-881F-43B2-8F0A-75348B2721C6}"/>
            </a:ext>
          </a:extLst>
        </xdr:cNvPr>
        <xdr:cNvSpPr txBox="1">
          <a:spLocks noChangeArrowheads="1"/>
        </xdr:cNvSpPr>
      </xdr:nvSpPr>
      <xdr:spPr bwMode="auto">
        <a:xfrm>
          <a:off x="876300" y="6572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2CEAC25E-74AB-4867-8CFF-4C0BE4B99C33}"/>
            </a:ext>
          </a:extLst>
        </xdr:cNvPr>
        <xdr:cNvSpPr txBox="1">
          <a:spLocks noChangeArrowheads="1"/>
        </xdr:cNvSpPr>
      </xdr:nvSpPr>
      <xdr:spPr bwMode="auto">
        <a:xfrm>
          <a:off x="876300" y="8162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105</xdr:row>
      <xdr:rowOff>0</xdr:rowOff>
    </xdr:from>
    <xdr:to>
      <xdr:col>2</xdr:col>
      <xdr:colOff>133350</xdr:colOff>
      <xdr:row>105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E9F5A19-A35F-4DC2-B614-5049FC901479}"/>
            </a:ext>
          </a:extLst>
        </xdr:cNvPr>
        <xdr:cNvSpPr txBox="1">
          <a:spLocks noChangeArrowheads="1"/>
        </xdr:cNvSpPr>
      </xdr:nvSpPr>
      <xdr:spPr bwMode="auto">
        <a:xfrm>
          <a:off x="876300" y="17478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E76D2952-7874-45DB-9E6D-99F39BC85744}"/>
            </a:ext>
          </a:extLst>
        </xdr:cNvPr>
        <xdr:cNvSpPr txBox="1">
          <a:spLocks noChangeArrowheads="1"/>
        </xdr:cNvSpPr>
      </xdr:nvSpPr>
      <xdr:spPr bwMode="auto">
        <a:xfrm>
          <a:off x="876300" y="4181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156</xdr:row>
      <xdr:rowOff>0</xdr:rowOff>
    </xdr:from>
    <xdr:to>
      <xdr:col>2</xdr:col>
      <xdr:colOff>133350</xdr:colOff>
      <xdr:row>156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BFC951D-4650-403A-8BF7-B5869632CFA3}"/>
            </a:ext>
          </a:extLst>
        </xdr:cNvPr>
        <xdr:cNvSpPr txBox="1">
          <a:spLocks noChangeArrowheads="1"/>
        </xdr:cNvSpPr>
      </xdr:nvSpPr>
      <xdr:spPr bwMode="auto">
        <a:xfrm>
          <a:off x="876300" y="2609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156</xdr:row>
      <xdr:rowOff>0</xdr:rowOff>
    </xdr:from>
    <xdr:to>
      <xdr:col>2</xdr:col>
      <xdr:colOff>133350</xdr:colOff>
      <xdr:row>156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EB084E8F-289F-4C9D-A98C-8A7158DBB9B3}"/>
            </a:ext>
          </a:extLst>
        </xdr:cNvPr>
        <xdr:cNvSpPr txBox="1">
          <a:spLocks noChangeArrowheads="1"/>
        </xdr:cNvSpPr>
      </xdr:nvSpPr>
      <xdr:spPr bwMode="auto">
        <a:xfrm>
          <a:off x="876300" y="2609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147</xdr:row>
      <xdr:rowOff>0</xdr:rowOff>
    </xdr:from>
    <xdr:to>
      <xdr:col>2</xdr:col>
      <xdr:colOff>133350</xdr:colOff>
      <xdr:row>147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173E1C2A-5853-47A1-9368-030338A1C561}"/>
            </a:ext>
          </a:extLst>
        </xdr:cNvPr>
        <xdr:cNvSpPr txBox="1">
          <a:spLocks noChangeArrowheads="1"/>
        </xdr:cNvSpPr>
      </xdr:nvSpPr>
      <xdr:spPr bwMode="auto">
        <a:xfrm>
          <a:off x="876300" y="2465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77</xdr:row>
      <xdr:rowOff>0</xdr:rowOff>
    </xdr:from>
    <xdr:to>
      <xdr:col>2</xdr:col>
      <xdr:colOff>133350</xdr:colOff>
      <xdr:row>77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D0053B13-6C82-4D2A-8407-8F4E9ED75704}"/>
            </a:ext>
          </a:extLst>
        </xdr:cNvPr>
        <xdr:cNvSpPr txBox="1">
          <a:spLocks noChangeArrowheads="1"/>
        </xdr:cNvSpPr>
      </xdr:nvSpPr>
      <xdr:spPr bwMode="auto">
        <a:xfrm>
          <a:off x="876300" y="13154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274B8BF3-59D6-4681-B394-4C0AD7FEBDC2}"/>
            </a:ext>
          </a:extLst>
        </xdr:cNvPr>
        <xdr:cNvSpPr txBox="1">
          <a:spLocks noChangeArrowheads="1"/>
        </xdr:cNvSpPr>
      </xdr:nvSpPr>
      <xdr:spPr bwMode="auto">
        <a:xfrm>
          <a:off x="895350" y="2076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1461615-4D1E-4154-B87D-05F8460EA1CD}"/>
            </a:ext>
          </a:extLst>
        </xdr:cNvPr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74B700E-D913-41CE-9B9E-332D43CBD3D8}"/>
            </a:ext>
          </a:extLst>
        </xdr:cNvPr>
        <xdr:cNvSpPr txBox="1">
          <a:spLocks noChangeArrowheads="1"/>
        </xdr:cNvSpPr>
      </xdr:nvSpPr>
      <xdr:spPr bwMode="auto">
        <a:xfrm>
          <a:off x="942975" y="4524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3988C1BD-E148-4F2D-8D03-EE1BC40ECE7D}"/>
            </a:ext>
          </a:extLst>
        </xdr:cNvPr>
        <xdr:cNvSpPr txBox="1">
          <a:spLocks noChangeArrowheads="1"/>
        </xdr:cNvSpPr>
      </xdr:nvSpPr>
      <xdr:spPr bwMode="auto">
        <a:xfrm>
          <a:off x="942975" y="5981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11B95D7-131D-45D9-9AD1-B198DD34732C}"/>
            </a:ext>
          </a:extLst>
        </xdr:cNvPr>
        <xdr:cNvSpPr txBox="1">
          <a:spLocks noChangeArrowheads="1"/>
        </xdr:cNvSpPr>
      </xdr:nvSpPr>
      <xdr:spPr bwMode="auto">
        <a:xfrm>
          <a:off x="942975" y="1916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143</xdr:row>
      <xdr:rowOff>0</xdr:rowOff>
    </xdr:from>
    <xdr:to>
      <xdr:col>2</xdr:col>
      <xdr:colOff>133350</xdr:colOff>
      <xdr:row>143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2950F1F-D334-4740-85D1-8C6D04611107}"/>
            </a:ext>
          </a:extLst>
        </xdr:cNvPr>
        <xdr:cNvSpPr txBox="1">
          <a:spLocks noChangeArrowheads="1"/>
        </xdr:cNvSpPr>
      </xdr:nvSpPr>
      <xdr:spPr bwMode="auto">
        <a:xfrm>
          <a:off x="942975" y="25022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B02EE1EE-A7FB-4C13-BDAB-01FB90AE7D44}"/>
            </a:ext>
          </a:extLst>
        </xdr:cNvPr>
        <xdr:cNvSpPr txBox="1">
          <a:spLocks noChangeArrowheads="1"/>
        </xdr:cNvSpPr>
      </xdr:nvSpPr>
      <xdr:spPr bwMode="auto">
        <a:xfrm>
          <a:off x="942975" y="17468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E95D968-634D-4253-8213-5CC5136709D4}"/>
            </a:ext>
          </a:extLst>
        </xdr:cNvPr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CF536F1A-C277-4032-BC2F-F9878C444212}"/>
            </a:ext>
          </a:extLst>
        </xdr:cNvPr>
        <xdr:cNvSpPr txBox="1">
          <a:spLocks noChangeArrowheads="1"/>
        </xdr:cNvSpPr>
      </xdr:nvSpPr>
      <xdr:spPr bwMode="auto">
        <a:xfrm>
          <a:off x="904875" y="6010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47468CE7-AF37-4E33-AEB6-F4A46BB59663}"/>
            </a:ext>
          </a:extLst>
        </xdr:cNvPr>
        <xdr:cNvSpPr txBox="1">
          <a:spLocks noChangeArrowheads="1"/>
        </xdr:cNvSpPr>
      </xdr:nvSpPr>
      <xdr:spPr bwMode="auto">
        <a:xfrm>
          <a:off x="904875" y="7639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59</xdr:row>
      <xdr:rowOff>0</xdr:rowOff>
    </xdr:from>
    <xdr:to>
      <xdr:col>2</xdr:col>
      <xdr:colOff>133350</xdr:colOff>
      <xdr:row>59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4E1546A-610A-42E4-A3B8-0E767F0CD2A2}"/>
            </a:ext>
          </a:extLst>
        </xdr:cNvPr>
        <xdr:cNvSpPr txBox="1">
          <a:spLocks noChangeArrowheads="1"/>
        </xdr:cNvSpPr>
      </xdr:nvSpPr>
      <xdr:spPr bwMode="auto">
        <a:xfrm>
          <a:off x="904875" y="10744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7F6EE1C9-3608-468F-98E0-92BE9A7B0C3C}"/>
            </a:ext>
          </a:extLst>
        </xdr:cNvPr>
        <xdr:cNvSpPr txBox="1">
          <a:spLocks noChangeArrowheads="1"/>
        </xdr:cNvSpPr>
      </xdr:nvSpPr>
      <xdr:spPr bwMode="auto">
        <a:xfrm>
          <a:off x="904875" y="1377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525FC479-A2C4-4AB2-87C1-1196B3051913}"/>
            </a:ext>
          </a:extLst>
        </xdr:cNvPr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0191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019175" y="2990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BD81C5A-19B7-482E-B7AD-E56512E3BC06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D7478FA2-4A41-4E74-8AC3-298510B38FE9}"/>
            </a:ext>
          </a:extLst>
        </xdr:cNvPr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4BE5AF99-67BC-4776-81E2-6E09F8087B0C}"/>
            </a:ext>
          </a:extLst>
        </xdr:cNvPr>
        <xdr:cNvSpPr txBox="1">
          <a:spLocks noChangeArrowheads="1"/>
        </xdr:cNvSpPr>
      </xdr:nvSpPr>
      <xdr:spPr bwMode="auto">
        <a:xfrm>
          <a:off x="904875" y="6448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E9D9662-D33A-4627-8A31-5CED425F124B}"/>
            </a:ext>
          </a:extLst>
        </xdr:cNvPr>
        <xdr:cNvSpPr txBox="1">
          <a:spLocks noChangeArrowheads="1"/>
        </xdr:cNvSpPr>
      </xdr:nvSpPr>
      <xdr:spPr bwMode="auto">
        <a:xfrm>
          <a:off x="904875" y="6448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98FB833-186A-4878-87DC-5EBDEEF80C49}"/>
            </a:ext>
          </a:extLst>
        </xdr:cNvPr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EDC4E95D-A8C8-409C-A4B6-7A98C9801373}"/>
            </a:ext>
          </a:extLst>
        </xdr:cNvPr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856E9CDE-6D95-4322-90DF-297EF5D7878A}"/>
            </a:ext>
          </a:extLst>
        </xdr:cNvPr>
        <xdr:cNvSpPr txBox="1">
          <a:spLocks noChangeArrowheads="1"/>
        </xdr:cNvSpPr>
      </xdr:nvSpPr>
      <xdr:spPr bwMode="auto">
        <a:xfrm>
          <a:off x="838200" y="5695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93A4240-55CF-4CC3-A16C-1E7267032BF1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910C0164-62EE-4CA0-B1B2-64922D444B61}"/>
            </a:ext>
          </a:extLst>
        </xdr:cNvPr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54</xdr:row>
      <xdr:rowOff>0</xdr:rowOff>
    </xdr:from>
    <xdr:to>
      <xdr:col>2</xdr:col>
      <xdr:colOff>133350</xdr:colOff>
      <xdr:row>54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5F0229A-0B99-481C-82BE-7805972ECF34}"/>
            </a:ext>
          </a:extLst>
        </xdr:cNvPr>
        <xdr:cNvSpPr txBox="1">
          <a:spLocks noChangeArrowheads="1"/>
        </xdr:cNvSpPr>
      </xdr:nvSpPr>
      <xdr:spPr bwMode="auto">
        <a:xfrm>
          <a:off x="904875" y="964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54</xdr:row>
      <xdr:rowOff>0</xdr:rowOff>
    </xdr:from>
    <xdr:to>
      <xdr:col>2</xdr:col>
      <xdr:colOff>133350</xdr:colOff>
      <xdr:row>54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B08B4D3-75E1-4B20-8105-064BDCEBEC09}"/>
            </a:ext>
          </a:extLst>
        </xdr:cNvPr>
        <xdr:cNvSpPr txBox="1">
          <a:spLocks noChangeArrowheads="1"/>
        </xdr:cNvSpPr>
      </xdr:nvSpPr>
      <xdr:spPr bwMode="auto">
        <a:xfrm>
          <a:off x="904875" y="964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15D4737F-05C4-4C04-9171-96C512A47A11}"/>
            </a:ext>
          </a:extLst>
        </xdr:cNvPr>
        <xdr:cNvSpPr txBox="1">
          <a:spLocks noChangeArrowheads="1"/>
        </xdr:cNvSpPr>
      </xdr:nvSpPr>
      <xdr:spPr bwMode="auto">
        <a:xfrm>
          <a:off x="904875" y="6372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54</xdr:row>
      <xdr:rowOff>0</xdr:rowOff>
    </xdr:from>
    <xdr:to>
      <xdr:col>2</xdr:col>
      <xdr:colOff>133350</xdr:colOff>
      <xdr:row>54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5AD8884-3A5B-40F2-9805-A23409786406}"/>
            </a:ext>
          </a:extLst>
        </xdr:cNvPr>
        <xdr:cNvSpPr txBox="1">
          <a:spLocks noChangeArrowheads="1"/>
        </xdr:cNvSpPr>
      </xdr:nvSpPr>
      <xdr:spPr bwMode="auto">
        <a:xfrm>
          <a:off x="904875" y="964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54</xdr:row>
      <xdr:rowOff>0</xdr:rowOff>
    </xdr:from>
    <xdr:to>
      <xdr:col>2</xdr:col>
      <xdr:colOff>133350</xdr:colOff>
      <xdr:row>54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9413EE1-0A3F-401F-8314-C1EC23B2C674}"/>
            </a:ext>
          </a:extLst>
        </xdr:cNvPr>
        <xdr:cNvSpPr txBox="1">
          <a:spLocks noChangeArrowheads="1"/>
        </xdr:cNvSpPr>
      </xdr:nvSpPr>
      <xdr:spPr bwMode="auto">
        <a:xfrm>
          <a:off x="904875" y="964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E24DECE-5A66-4410-BC25-7D7CEC211D4B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97DBEA27-4153-4F0F-A786-89457D8D8221}"/>
            </a:ext>
          </a:extLst>
        </xdr:cNvPr>
        <xdr:cNvSpPr txBox="1">
          <a:spLocks noChangeArrowheads="1"/>
        </xdr:cNvSpPr>
      </xdr:nvSpPr>
      <xdr:spPr bwMode="auto">
        <a:xfrm>
          <a:off x="904875" y="3762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30F8A0CF-F328-4050-9DEE-F461AE57A84F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67FBF47F-531D-4769-8247-96B519FB0A44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17548AB2-B523-4ABE-A541-2A14593821DB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1CB502A8-47BC-4387-BBB9-07AE821E4319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CAAB2212-A366-4755-989E-F00B4DCD21FD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0E3D7AB0-36C1-4028-A280-32A21214081C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91C54DCB-0768-4B19-A3EF-8AE046593A3A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AF4854AB-F15D-46EF-BBDB-A5D7CC733DAD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25878FFD-9262-4DFB-8AD5-67E6F018E32E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8051D9D8-EBD4-4A07-BF5C-17CA0B7A29CC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616D18EC-7E59-4DB1-A856-0384BE73BE43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4D61835E-F3BC-4FBB-BF19-234DD5C9F093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743417-6B49-4246-A81A-2D96A7A1C74D}"/>
            </a:ext>
          </a:extLst>
        </xdr:cNvPr>
        <xdr:cNvSpPr txBox="1">
          <a:spLocks noChangeArrowheads="1"/>
        </xdr:cNvSpPr>
      </xdr:nvSpPr>
      <xdr:spPr bwMode="auto">
        <a:xfrm>
          <a:off x="90487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F090089F-52FB-4396-917C-D1668F747224}"/>
            </a:ext>
          </a:extLst>
        </xdr:cNvPr>
        <xdr:cNvSpPr txBox="1">
          <a:spLocks noChangeArrowheads="1"/>
        </xdr:cNvSpPr>
      </xdr:nvSpPr>
      <xdr:spPr bwMode="auto">
        <a:xfrm>
          <a:off x="904875" y="9182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182</xdr:row>
      <xdr:rowOff>0</xdr:rowOff>
    </xdr:from>
    <xdr:to>
      <xdr:col>2</xdr:col>
      <xdr:colOff>133350</xdr:colOff>
      <xdr:row>182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EBE0718D-D474-4DA0-A2AC-6C3AFCCE7FA9}"/>
            </a:ext>
          </a:extLst>
        </xdr:cNvPr>
        <xdr:cNvSpPr txBox="1">
          <a:spLocks noChangeArrowheads="1"/>
        </xdr:cNvSpPr>
      </xdr:nvSpPr>
      <xdr:spPr bwMode="auto">
        <a:xfrm>
          <a:off x="904875" y="29413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117</xdr:row>
      <xdr:rowOff>0</xdr:rowOff>
    </xdr:from>
    <xdr:to>
      <xdr:col>2</xdr:col>
      <xdr:colOff>133350</xdr:colOff>
      <xdr:row>117</xdr:row>
      <xdr:rowOff>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B28590BD-0289-4AD2-9B2B-1F6C72DC8F31}"/>
            </a:ext>
          </a:extLst>
        </xdr:cNvPr>
        <xdr:cNvSpPr txBox="1">
          <a:spLocks noChangeArrowheads="1"/>
        </xdr:cNvSpPr>
      </xdr:nvSpPr>
      <xdr:spPr bwMode="auto">
        <a:xfrm>
          <a:off x="904875" y="1917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DDC79F43-21E8-4C7B-AF0B-2271D5A11F32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FF530903-37F6-4A56-95CF-4BD885E31198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EE58B6A5-E674-4D28-A97F-FFA2D869504A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3" name="Text Box 18">
          <a:extLst>
            <a:ext uri="{FF2B5EF4-FFF2-40B4-BE49-F238E27FC236}">
              <a16:creationId xmlns:a16="http://schemas.microsoft.com/office/drawing/2014/main" id="{C8BF45DC-CB83-49BC-8B3A-78EB07CB66A3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48BD3604-19F8-4CAC-BC45-5EED465DD9DE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F40BE314-C393-487F-B0C5-3444D33371E5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09F00D7D-F62D-41D7-8E26-09BB478B45D3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8395151F-85CB-49E6-A228-857958852C28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8C582A5E-03D0-4C55-A261-6C37ADC17691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B21D1CD8-979F-43CF-85BA-05DC6863C6B3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79873256-53D4-4009-93C2-DABAAE06352E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BBD0804F-44C9-4085-AC07-2495C9369D9E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F2F7DA29-814B-44B2-97EA-A0176D4D08A9}"/>
            </a:ext>
          </a:extLst>
        </xdr:cNvPr>
        <xdr:cNvSpPr txBox="1">
          <a:spLocks noChangeArrowheads="1"/>
        </xdr:cNvSpPr>
      </xdr:nvSpPr>
      <xdr:spPr bwMode="auto">
        <a:xfrm>
          <a:off x="904875" y="1131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5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D20C068E-6D3E-499C-9FBD-3535EF76F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6</xdr:row>
      <xdr:rowOff>76200</xdr:rowOff>
    </xdr:from>
    <xdr:to>
      <xdr:col>6</xdr:col>
      <xdr:colOff>180975</xdr:colOff>
      <xdr:row>17</xdr:row>
      <xdr:rowOff>95250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B5125A35-ECD0-4826-9B8F-F1F262B0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121920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9B51B05-0A47-4CC0-B2BC-924446D567D8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400ED17-B334-4CA8-8576-ED4F4E1A19EF}"/>
            </a:ext>
          </a:extLst>
        </xdr:cNvPr>
        <xdr:cNvSpPr txBox="1">
          <a:spLocks noChangeArrowheads="1"/>
        </xdr:cNvSpPr>
      </xdr:nvSpPr>
      <xdr:spPr bwMode="auto">
        <a:xfrm>
          <a:off x="904875" y="323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10F1375-CDA0-4FD6-8E1E-61E0C525E6F9}"/>
            </a:ext>
          </a:extLst>
        </xdr:cNvPr>
        <xdr:cNvSpPr txBox="1">
          <a:spLocks noChangeArrowheads="1"/>
        </xdr:cNvSpPr>
      </xdr:nvSpPr>
      <xdr:spPr bwMode="auto">
        <a:xfrm>
          <a:off x="9429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9BB7A04-FD3A-4CDF-9E92-4D9425D84D3A}"/>
            </a:ext>
          </a:extLst>
        </xdr:cNvPr>
        <xdr:cNvSpPr txBox="1">
          <a:spLocks noChangeArrowheads="1"/>
        </xdr:cNvSpPr>
      </xdr:nvSpPr>
      <xdr:spPr bwMode="auto">
        <a:xfrm>
          <a:off x="942975" y="6276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0CFAF59-B0B8-413E-BB5C-96ED9407B3F2}"/>
            </a:ext>
          </a:extLst>
        </xdr:cNvPr>
        <xdr:cNvSpPr txBox="1">
          <a:spLocks noChangeArrowheads="1"/>
        </xdr:cNvSpPr>
      </xdr:nvSpPr>
      <xdr:spPr bwMode="auto">
        <a:xfrm>
          <a:off x="942975" y="3486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4FED0EA-D9E1-4FFC-BB81-7705BB563A8D}"/>
            </a:ext>
          </a:extLst>
        </xdr:cNvPr>
        <xdr:cNvSpPr txBox="1">
          <a:spLocks noChangeArrowheads="1"/>
        </xdr:cNvSpPr>
      </xdr:nvSpPr>
      <xdr:spPr bwMode="auto">
        <a:xfrm>
          <a:off x="942975" y="6276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9FB664D-7455-4144-B1FC-40BA627D40EB}"/>
            </a:ext>
          </a:extLst>
        </xdr:cNvPr>
        <xdr:cNvSpPr txBox="1">
          <a:spLocks noChangeArrowheads="1"/>
        </xdr:cNvSpPr>
      </xdr:nvSpPr>
      <xdr:spPr bwMode="auto">
        <a:xfrm>
          <a:off x="942975" y="13144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C64138A-AFC9-456E-8956-30A194093C60}"/>
            </a:ext>
          </a:extLst>
        </xdr:cNvPr>
        <xdr:cNvSpPr txBox="1">
          <a:spLocks noChangeArrowheads="1"/>
        </xdr:cNvSpPr>
      </xdr:nvSpPr>
      <xdr:spPr bwMode="auto">
        <a:xfrm>
          <a:off x="942975" y="13144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844CEF86-25C2-4165-9251-C9BCFF5E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6</xdr:row>
      <xdr:rowOff>76200</xdr:rowOff>
    </xdr:from>
    <xdr:to>
      <xdr:col>6</xdr:col>
      <xdr:colOff>171450</xdr:colOff>
      <xdr:row>17</xdr:row>
      <xdr:rowOff>95250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DE524551-E030-4962-8719-17EC9ACF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21920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F16B43F-4EEB-43CD-B3BA-C975D0FB8A0C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1DAFB9A-E6F9-4290-81C7-79A0E6482B3D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CAE6C94-44AF-4309-B30B-C2E0865C590F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E93808B1-8D0B-4E9F-81B5-66EBAC851445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5BA123D-3436-41D8-8229-DA2BA81DBF92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B58B1C6-6449-40E8-9E38-5D84A56B8130}"/>
            </a:ext>
          </a:extLst>
        </xdr:cNvPr>
        <xdr:cNvSpPr txBox="1">
          <a:spLocks noChangeArrowheads="1"/>
        </xdr:cNvSpPr>
      </xdr:nvSpPr>
      <xdr:spPr bwMode="auto">
        <a:xfrm>
          <a:off x="876300" y="4219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40FD6EDA-BEB3-4B75-997D-855C6941AE55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C6FD382-8EED-454B-8059-4FDB98FA3CCC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C2464F2-82BA-4D4C-BB9C-7B7420D5B311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0992E7C-E368-4217-8518-03E6C2A055AC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475AC79-A47C-44E4-895A-656C62AACFB0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ABFE60A8-2181-4A12-845F-2C8FBD76D97E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61CF889-0BF0-4D96-BDD9-EFAD1C380865}"/>
            </a:ext>
          </a:extLst>
        </xdr:cNvPr>
        <xdr:cNvSpPr txBox="1">
          <a:spLocks noChangeArrowheads="1"/>
        </xdr:cNvSpPr>
      </xdr:nvSpPr>
      <xdr:spPr bwMode="auto">
        <a:xfrm>
          <a:off x="876300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79CA2276-62E2-43CD-B56C-6E1FCA9F56A9}"/>
            </a:ext>
          </a:extLst>
        </xdr:cNvPr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4247A18C-94B7-4E73-ADF8-DFF939F83922}"/>
            </a:ext>
          </a:extLst>
        </xdr:cNvPr>
        <xdr:cNvSpPr txBox="1">
          <a:spLocks noChangeArrowheads="1"/>
        </xdr:cNvSpPr>
      </xdr:nvSpPr>
      <xdr:spPr bwMode="auto">
        <a:xfrm>
          <a:off x="876300" y="8277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C6967C7A-DF81-4B14-A99F-0592CE213E8B}"/>
            </a:ext>
          </a:extLst>
        </xdr:cNvPr>
        <xdr:cNvSpPr txBox="1">
          <a:spLocks noChangeArrowheads="1"/>
        </xdr:cNvSpPr>
      </xdr:nvSpPr>
      <xdr:spPr bwMode="auto">
        <a:xfrm>
          <a:off x="876300" y="2086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158</xdr:row>
      <xdr:rowOff>0</xdr:rowOff>
    </xdr:from>
    <xdr:to>
      <xdr:col>2</xdr:col>
      <xdr:colOff>133350</xdr:colOff>
      <xdr:row>158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51CE9135-4EA8-41F6-872A-E1AEF6A263FD}"/>
            </a:ext>
          </a:extLst>
        </xdr:cNvPr>
        <xdr:cNvSpPr txBox="1">
          <a:spLocks noChangeArrowheads="1"/>
        </xdr:cNvSpPr>
      </xdr:nvSpPr>
      <xdr:spPr bwMode="auto">
        <a:xfrm>
          <a:off x="876300" y="27727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186</xdr:row>
      <xdr:rowOff>0</xdr:rowOff>
    </xdr:from>
    <xdr:to>
      <xdr:col>2</xdr:col>
      <xdr:colOff>133350</xdr:colOff>
      <xdr:row>186</xdr:row>
      <xdr:rowOff>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645080C-5DF9-4C6A-9D97-E230CD04EF36}"/>
            </a:ext>
          </a:extLst>
        </xdr:cNvPr>
        <xdr:cNvSpPr txBox="1">
          <a:spLocks noChangeArrowheads="1"/>
        </xdr:cNvSpPr>
      </xdr:nvSpPr>
      <xdr:spPr bwMode="auto">
        <a:xfrm>
          <a:off x="876300" y="32766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111</xdr:row>
      <xdr:rowOff>0</xdr:rowOff>
    </xdr:from>
    <xdr:to>
      <xdr:col>2</xdr:col>
      <xdr:colOff>133350</xdr:colOff>
      <xdr:row>111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116B911E-C0F8-47AA-82C3-396BE483010B}"/>
            </a:ext>
          </a:extLst>
        </xdr:cNvPr>
        <xdr:cNvSpPr txBox="1">
          <a:spLocks noChangeArrowheads="1"/>
        </xdr:cNvSpPr>
      </xdr:nvSpPr>
      <xdr:spPr bwMode="auto">
        <a:xfrm>
          <a:off x="876300" y="19135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166</xdr:row>
      <xdr:rowOff>0</xdr:rowOff>
    </xdr:from>
    <xdr:to>
      <xdr:col>2</xdr:col>
      <xdr:colOff>133350</xdr:colOff>
      <xdr:row>166</xdr:row>
      <xdr:rowOff>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5750D38-9F82-4D97-92EB-8D3FD8696FB3}"/>
            </a:ext>
          </a:extLst>
        </xdr:cNvPr>
        <xdr:cNvSpPr txBox="1">
          <a:spLocks noChangeArrowheads="1"/>
        </xdr:cNvSpPr>
      </xdr:nvSpPr>
      <xdr:spPr bwMode="auto">
        <a:xfrm>
          <a:off x="876300" y="29136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166</xdr:row>
      <xdr:rowOff>0</xdr:rowOff>
    </xdr:from>
    <xdr:to>
      <xdr:col>2</xdr:col>
      <xdr:colOff>133350</xdr:colOff>
      <xdr:row>166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4F4AA1CA-7317-463F-8E23-EAB0A120A14E}"/>
            </a:ext>
          </a:extLst>
        </xdr:cNvPr>
        <xdr:cNvSpPr txBox="1">
          <a:spLocks noChangeArrowheads="1"/>
        </xdr:cNvSpPr>
      </xdr:nvSpPr>
      <xdr:spPr bwMode="auto">
        <a:xfrm>
          <a:off x="876300" y="29136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8AFAA4C-0266-4980-A5EE-3F0216F14612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3E5DD17-2D9F-42DB-B2F7-0130F01FCCD7}"/>
            </a:ext>
          </a:extLst>
        </xdr:cNvPr>
        <xdr:cNvSpPr txBox="1">
          <a:spLocks noChangeArrowheads="1"/>
        </xdr:cNvSpPr>
      </xdr:nvSpPr>
      <xdr:spPr bwMode="auto">
        <a:xfrm>
          <a:off x="904875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50E2656-5708-489F-895A-943CD3373EEA}"/>
            </a:ext>
          </a:extLst>
        </xdr:cNvPr>
        <xdr:cNvSpPr txBox="1">
          <a:spLocks noChangeArrowheads="1"/>
        </xdr:cNvSpPr>
      </xdr:nvSpPr>
      <xdr:spPr bwMode="auto">
        <a:xfrm>
          <a:off x="904875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12DA8C5-4777-4D59-8D2D-64DB76837789}"/>
            </a:ext>
          </a:extLst>
        </xdr:cNvPr>
        <xdr:cNvSpPr txBox="1">
          <a:spLocks noChangeArrowheads="1"/>
        </xdr:cNvSpPr>
      </xdr:nvSpPr>
      <xdr:spPr bwMode="auto">
        <a:xfrm>
          <a:off x="904875" y="9458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726C718-7FC4-453C-80E8-95A4D9A2073A}"/>
            </a:ext>
          </a:extLst>
        </xdr:cNvPr>
        <xdr:cNvSpPr txBox="1">
          <a:spLocks noChangeArrowheads="1"/>
        </xdr:cNvSpPr>
      </xdr:nvSpPr>
      <xdr:spPr bwMode="auto">
        <a:xfrm>
          <a:off x="904875" y="9458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28</xdr:row>
      <xdr:rowOff>0</xdr:rowOff>
    </xdr:from>
    <xdr:to>
      <xdr:col>2</xdr:col>
      <xdr:colOff>133350</xdr:colOff>
      <xdr:row>28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505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3E105E28-0B41-43D3-AA8C-682EDC5AC467}"/>
            </a:ext>
          </a:extLst>
        </xdr:cNvPr>
        <xdr:cNvSpPr txBox="1">
          <a:spLocks noChangeArrowheads="1"/>
        </xdr:cNvSpPr>
      </xdr:nvSpPr>
      <xdr:spPr bwMode="auto">
        <a:xfrm>
          <a:off x="885825" y="4124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50D81DD-8B5B-4ADC-A30D-93BE0A7F9C2E}"/>
            </a:ext>
          </a:extLst>
        </xdr:cNvPr>
        <xdr:cNvSpPr txBox="1">
          <a:spLocks noChangeArrowheads="1"/>
        </xdr:cNvSpPr>
      </xdr:nvSpPr>
      <xdr:spPr bwMode="auto">
        <a:xfrm>
          <a:off x="1200150" y="181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3CB4775-64F0-4A88-9613-43740BD5C938}"/>
            </a:ext>
          </a:extLst>
        </xdr:cNvPr>
        <xdr:cNvSpPr txBox="1">
          <a:spLocks noChangeArrowheads="1"/>
        </xdr:cNvSpPr>
      </xdr:nvSpPr>
      <xdr:spPr bwMode="auto">
        <a:xfrm>
          <a:off x="1200150" y="7477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4FD4AB44-1968-4E2D-B118-A6AE67183538}"/>
            </a:ext>
          </a:extLst>
        </xdr:cNvPr>
        <xdr:cNvSpPr txBox="1">
          <a:spLocks noChangeArrowheads="1"/>
        </xdr:cNvSpPr>
      </xdr:nvSpPr>
      <xdr:spPr bwMode="auto">
        <a:xfrm>
          <a:off x="1200150" y="7477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A9A0454-234F-460D-8D27-790C8D327AF4}"/>
            </a:ext>
          </a:extLst>
        </xdr:cNvPr>
        <xdr:cNvSpPr txBox="1">
          <a:spLocks noChangeArrowheads="1"/>
        </xdr:cNvSpPr>
      </xdr:nvSpPr>
      <xdr:spPr bwMode="auto">
        <a:xfrm>
          <a:off x="1200150" y="9029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A5D6BF96-53C2-4331-95E3-38CB3B8F7826}"/>
            </a:ext>
          </a:extLst>
        </xdr:cNvPr>
        <xdr:cNvSpPr txBox="1">
          <a:spLocks noChangeArrowheads="1"/>
        </xdr:cNvSpPr>
      </xdr:nvSpPr>
      <xdr:spPr bwMode="auto">
        <a:xfrm>
          <a:off x="1200150" y="19840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181</xdr:row>
      <xdr:rowOff>0</xdr:rowOff>
    </xdr:from>
    <xdr:to>
      <xdr:col>2</xdr:col>
      <xdr:colOff>133350</xdr:colOff>
      <xdr:row>181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E35E5E3-03B2-4A54-AF6A-AD979E183955}"/>
            </a:ext>
          </a:extLst>
        </xdr:cNvPr>
        <xdr:cNvSpPr txBox="1">
          <a:spLocks noChangeArrowheads="1"/>
        </xdr:cNvSpPr>
      </xdr:nvSpPr>
      <xdr:spPr bwMode="auto">
        <a:xfrm>
          <a:off x="1200150" y="36033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218</xdr:row>
      <xdr:rowOff>0</xdr:rowOff>
    </xdr:from>
    <xdr:to>
      <xdr:col>2</xdr:col>
      <xdr:colOff>133350</xdr:colOff>
      <xdr:row>218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5411DBA-289C-4C43-BAFF-56412093FDA9}"/>
            </a:ext>
          </a:extLst>
        </xdr:cNvPr>
        <xdr:cNvSpPr txBox="1">
          <a:spLocks noChangeArrowheads="1"/>
        </xdr:cNvSpPr>
      </xdr:nvSpPr>
      <xdr:spPr bwMode="auto">
        <a:xfrm>
          <a:off x="1200150" y="4390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218</xdr:row>
      <xdr:rowOff>0</xdr:rowOff>
    </xdr:from>
    <xdr:to>
      <xdr:col>2</xdr:col>
      <xdr:colOff>133350</xdr:colOff>
      <xdr:row>218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D2FA263-E97D-4783-88E0-0125CAEF0D3E}"/>
            </a:ext>
          </a:extLst>
        </xdr:cNvPr>
        <xdr:cNvSpPr txBox="1">
          <a:spLocks noChangeArrowheads="1"/>
        </xdr:cNvSpPr>
      </xdr:nvSpPr>
      <xdr:spPr bwMode="auto">
        <a:xfrm>
          <a:off x="1200150" y="4390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0" name="Text Box 40">
          <a:extLst>
            <a:ext uri="{FF2B5EF4-FFF2-40B4-BE49-F238E27FC236}">
              <a16:creationId xmlns:a16="http://schemas.microsoft.com/office/drawing/2014/main" id="{50B7EEC9-122D-4131-B850-891C18BC38D0}"/>
            </a:ext>
          </a:extLst>
        </xdr:cNvPr>
        <xdr:cNvSpPr txBox="1">
          <a:spLocks noChangeArrowheads="1"/>
        </xdr:cNvSpPr>
      </xdr:nvSpPr>
      <xdr:spPr bwMode="auto">
        <a:xfrm>
          <a:off x="1200150" y="4124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89</xdr:row>
      <xdr:rowOff>0</xdr:rowOff>
    </xdr:from>
    <xdr:to>
      <xdr:col>2</xdr:col>
      <xdr:colOff>133350</xdr:colOff>
      <xdr:row>89</xdr:row>
      <xdr:rowOff>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A397F5DE-56CB-4969-B101-5F9529832BB9}"/>
            </a:ext>
          </a:extLst>
        </xdr:cNvPr>
        <xdr:cNvSpPr txBox="1">
          <a:spLocks noChangeArrowheads="1"/>
        </xdr:cNvSpPr>
      </xdr:nvSpPr>
      <xdr:spPr bwMode="auto">
        <a:xfrm>
          <a:off x="1200150" y="15135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0</xdr:rowOff>
    </xdr:from>
    <xdr:to>
      <xdr:col>1</xdr:col>
      <xdr:colOff>133350</xdr:colOff>
      <xdr:row>19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F4251D3-76A3-4CCB-8A57-2C26AF6A79C2}"/>
            </a:ext>
          </a:extLst>
        </xdr:cNvPr>
        <xdr:cNvSpPr txBox="1">
          <a:spLocks noChangeArrowheads="1"/>
        </xdr:cNvSpPr>
      </xdr:nvSpPr>
      <xdr:spPr bwMode="auto">
        <a:xfrm>
          <a:off x="638175" y="4352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19</xdr:row>
      <xdr:rowOff>0</xdr:rowOff>
    </xdr:from>
    <xdr:to>
      <xdr:col>1</xdr:col>
      <xdr:colOff>133350</xdr:colOff>
      <xdr:row>19</xdr:row>
      <xdr:rowOff>0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3D4F9939-2A11-42D5-AA06-B1EC3A7978D5}"/>
            </a:ext>
          </a:extLst>
        </xdr:cNvPr>
        <xdr:cNvSpPr txBox="1">
          <a:spLocks noChangeArrowheads="1"/>
        </xdr:cNvSpPr>
      </xdr:nvSpPr>
      <xdr:spPr bwMode="auto">
        <a:xfrm>
          <a:off x="638175" y="4352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574B06F-9D15-48FF-ABE9-62C48F3234E0}"/>
            </a:ext>
          </a:extLst>
        </xdr:cNvPr>
        <xdr:cNvSpPr txBox="1">
          <a:spLocks noChangeArrowheads="1"/>
        </xdr:cNvSpPr>
      </xdr:nvSpPr>
      <xdr:spPr bwMode="auto">
        <a:xfrm>
          <a:off x="876300" y="1704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CE7425B-9B5A-4DF4-AE3E-DE30A9D9999D}"/>
            </a:ext>
          </a:extLst>
        </xdr:cNvPr>
        <xdr:cNvSpPr txBox="1">
          <a:spLocks noChangeArrowheads="1"/>
        </xdr:cNvSpPr>
      </xdr:nvSpPr>
      <xdr:spPr bwMode="auto">
        <a:xfrm>
          <a:off x="876300" y="8982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81432D2-4E77-4BC0-BB88-0E22ACE5E992}"/>
            </a:ext>
          </a:extLst>
        </xdr:cNvPr>
        <xdr:cNvSpPr txBox="1">
          <a:spLocks noChangeArrowheads="1"/>
        </xdr:cNvSpPr>
      </xdr:nvSpPr>
      <xdr:spPr bwMode="auto">
        <a:xfrm>
          <a:off x="876300" y="13173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0C5DED3-6F39-4D4B-AA4D-3F62902063A5}"/>
            </a:ext>
          </a:extLst>
        </xdr:cNvPr>
        <xdr:cNvSpPr txBox="1">
          <a:spLocks noChangeArrowheads="1"/>
        </xdr:cNvSpPr>
      </xdr:nvSpPr>
      <xdr:spPr bwMode="auto">
        <a:xfrm>
          <a:off x="876300" y="23507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3E3EE496-AD43-475C-B85F-B69FE0F3D981}"/>
            </a:ext>
          </a:extLst>
        </xdr:cNvPr>
        <xdr:cNvSpPr txBox="1">
          <a:spLocks noChangeArrowheads="1"/>
        </xdr:cNvSpPr>
      </xdr:nvSpPr>
      <xdr:spPr bwMode="auto">
        <a:xfrm>
          <a:off x="876300" y="13173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1D48D208-D415-4EFA-AF44-292F25DBD3C3}"/>
            </a:ext>
          </a:extLst>
        </xdr:cNvPr>
        <xdr:cNvSpPr txBox="1">
          <a:spLocks noChangeArrowheads="1"/>
        </xdr:cNvSpPr>
      </xdr:nvSpPr>
      <xdr:spPr bwMode="auto">
        <a:xfrm>
          <a:off x="876300" y="23507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8" name="Text Box 40">
          <a:extLst>
            <a:ext uri="{FF2B5EF4-FFF2-40B4-BE49-F238E27FC236}">
              <a16:creationId xmlns:a16="http://schemas.microsoft.com/office/drawing/2014/main" id="{E3F5704A-54AA-4C99-AE25-F3CC151CA352}"/>
            </a:ext>
          </a:extLst>
        </xdr:cNvPr>
        <xdr:cNvSpPr txBox="1">
          <a:spLocks noChangeArrowheads="1"/>
        </xdr:cNvSpPr>
      </xdr:nvSpPr>
      <xdr:spPr bwMode="auto">
        <a:xfrm>
          <a:off x="876300" y="392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150</xdr:row>
      <xdr:rowOff>0</xdr:rowOff>
    </xdr:from>
    <xdr:to>
      <xdr:col>2</xdr:col>
      <xdr:colOff>133350</xdr:colOff>
      <xdr:row>150</xdr:row>
      <xdr:rowOff>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3AF2E17-06C6-4A2C-9F23-7255981849EF}"/>
            </a:ext>
          </a:extLst>
        </xdr:cNvPr>
        <xdr:cNvSpPr txBox="1">
          <a:spLocks noChangeArrowheads="1"/>
        </xdr:cNvSpPr>
      </xdr:nvSpPr>
      <xdr:spPr bwMode="auto">
        <a:xfrm>
          <a:off x="876300" y="31994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150</xdr:row>
      <xdr:rowOff>0</xdr:rowOff>
    </xdr:from>
    <xdr:to>
      <xdr:col>2</xdr:col>
      <xdr:colOff>133350</xdr:colOff>
      <xdr:row>150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13B14483-1B89-4D0F-87BB-45E6EFBEFABF}"/>
            </a:ext>
          </a:extLst>
        </xdr:cNvPr>
        <xdr:cNvSpPr txBox="1">
          <a:spLocks noChangeArrowheads="1"/>
        </xdr:cNvSpPr>
      </xdr:nvSpPr>
      <xdr:spPr bwMode="auto">
        <a:xfrm>
          <a:off x="876300" y="31994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133</xdr:row>
      <xdr:rowOff>0</xdr:rowOff>
    </xdr:from>
    <xdr:to>
      <xdr:col>2</xdr:col>
      <xdr:colOff>133350</xdr:colOff>
      <xdr:row>133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2DFE6771-913E-4E7F-AF9F-8F3B64A56D7A}"/>
            </a:ext>
          </a:extLst>
        </xdr:cNvPr>
        <xdr:cNvSpPr txBox="1">
          <a:spLocks noChangeArrowheads="1"/>
        </xdr:cNvSpPr>
      </xdr:nvSpPr>
      <xdr:spPr bwMode="auto">
        <a:xfrm>
          <a:off x="876300" y="27603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5352-6164-4045-B3C5-1F585F9F2BB0}">
  <sheetPr>
    <tabColor theme="0" tint="-4.9989318521683403E-2"/>
  </sheetPr>
  <dimension ref="A1:K41"/>
  <sheetViews>
    <sheetView tabSelected="1" zoomScaleNormal="100" workbookViewId="0"/>
  </sheetViews>
  <sheetFormatPr defaultRowHeight="12.75" x14ac:dyDescent="0.2"/>
  <cols>
    <col min="1" max="5" width="9.140625" style="2151"/>
    <col min="6" max="6" width="9.85546875" style="2151" customWidth="1"/>
    <col min="7" max="261" width="9.140625" style="2151"/>
    <col min="262" max="262" width="9.85546875" style="2151" customWidth="1"/>
    <col min="263" max="517" width="9.140625" style="2151"/>
    <col min="518" max="518" width="9.85546875" style="2151" customWidth="1"/>
    <col min="519" max="773" width="9.140625" style="2151"/>
    <col min="774" max="774" width="9.85546875" style="2151" customWidth="1"/>
    <col min="775" max="1029" width="9.140625" style="2151"/>
    <col min="1030" max="1030" width="9.85546875" style="2151" customWidth="1"/>
    <col min="1031" max="1285" width="9.140625" style="2151"/>
    <col min="1286" max="1286" width="9.85546875" style="2151" customWidth="1"/>
    <col min="1287" max="1541" width="9.140625" style="2151"/>
    <col min="1542" max="1542" width="9.85546875" style="2151" customWidth="1"/>
    <col min="1543" max="1797" width="9.140625" style="2151"/>
    <col min="1798" max="1798" width="9.85546875" style="2151" customWidth="1"/>
    <col min="1799" max="2053" width="9.140625" style="2151"/>
    <col min="2054" max="2054" width="9.85546875" style="2151" customWidth="1"/>
    <col min="2055" max="2309" width="9.140625" style="2151"/>
    <col min="2310" max="2310" width="9.85546875" style="2151" customWidth="1"/>
    <col min="2311" max="2565" width="9.140625" style="2151"/>
    <col min="2566" max="2566" width="9.85546875" style="2151" customWidth="1"/>
    <col min="2567" max="2821" width="9.140625" style="2151"/>
    <col min="2822" max="2822" width="9.85546875" style="2151" customWidth="1"/>
    <col min="2823" max="3077" width="9.140625" style="2151"/>
    <col min="3078" max="3078" width="9.85546875" style="2151" customWidth="1"/>
    <col min="3079" max="3333" width="9.140625" style="2151"/>
    <col min="3334" max="3334" width="9.85546875" style="2151" customWidth="1"/>
    <col min="3335" max="3589" width="9.140625" style="2151"/>
    <col min="3590" max="3590" width="9.85546875" style="2151" customWidth="1"/>
    <col min="3591" max="3845" width="9.140625" style="2151"/>
    <col min="3846" max="3846" width="9.85546875" style="2151" customWidth="1"/>
    <col min="3847" max="4101" width="9.140625" style="2151"/>
    <col min="4102" max="4102" width="9.85546875" style="2151" customWidth="1"/>
    <col min="4103" max="4357" width="9.140625" style="2151"/>
    <col min="4358" max="4358" width="9.85546875" style="2151" customWidth="1"/>
    <col min="4359" max="4613" width="9.140625" style="2151"/>
    <col min="4614" max="4614" width="9.85546875" style="2151" customWidth="1"/>
    <col min="4615" max="4869" width="9.140625" style="2151"/>
    <col min="4870" max="4870" width="9.85546875" style="2151" customWidth="1"/>
    <col min="4871" max="5125" width="9.140625" style="2151"/>
    <col min="5126" max="5126" width="9.85546875" style="2151" customWidth="1"/>
    <col min="5127" max="5381" width="9.140625" style="2151"/>
    <col min="5382" max="5382" width="9.85546875" style="2151" customWidth="1"/>
    <col min="5383" max="5637" width="9.140625" style="2151"/>
    <col min="5638" max="5638" width="9.85546875" style="2151" customWidth="1"/>
    <col min="5639" max="5893" width="9.140625" style="2151"/>
    <col min="5894" max="5894" width="9.85546875" style="2151" customWidth="1"/>
    <col min="5895" max="6149" width="9.140625" style="2151"/>
    <col min="6150" max="6150" width="9.85546875" style="2151" customWidth="1"/>
    <col min="6151" max="6405" width="9.140625" style="2151"/>
    <col min="6406" max="6406" width="9.85546875" style="2151" customWidth="1"/>
    <col min="6407" max="6661" width="9.140625" style="2151"/>
    <col min="6662" max="6662" width="9.85546875" style="2151" customWidth="1"/>
    <col min="6663" max="6917" width="9.140625" style="2151"/>
    <col min="6918" max="6918" width="9.85546875" style="2151" customWidth="1"/>
    <col min="6919" max="7173" width="9.140625" style="2151"/>
    <col min="7174" max="7174" width="9.85546875" style="2151" customWidth="1"/>
    <col min="7175" max="7429" width="9.140625" style="2151"/>
    <col min="7430" max="7430" width="9.85546875" style="2151" customWidth="1"/>
    <col min="7431" max="7685" width="9.140625" style="2151"/>
    <col min="7686" max="7686" width="9.85546875" style="2151" customWidth="1"/>
    <col min="7687" max="7941" width="9.140625" style="2151"/>
    <col min="7942" max="7942" width="9.85546875" style="2151" customWidth="1"/>
    <col min="7943" max="8197" width="9.140625" style="2151"/>
    <col min="8198" max="8198" width="9.85546875" style="2151" customWidth="1"/>
    <col min="8199" max="8453" width="9.140625" style="2151"/>
    <col min="8454" max="8454" width="9.85546875" style="2151" customWidth="1"/>
    <col min="8455" max="8709" width="9.140625" style="2151"/>
    <col min="8710" max="8710" width="9.85546875" style="2151" customWidth="1"/>
    <col min="8711" max="8965" width="9.140625" style="2151"/>
    <col min="8966" max="8966" width="9.85546875" style="2151" customWidth="1"/>
    <col min="8967" max="9221" width="9.140625" style="2151"/>
    <col min="9222" max="9222" width="9.85546875" style="2151" customWidth="1"/>
    <col min="9223" max="9477" width="9.140625" style="2151"/>
    <col min="9478" max="9478" width="9.85546875" style="2151" customWidth="1"/>
    <col min="9479" max="9733" width="9.140625" style="2151"/>
    <col min="9734" max="9734" width="9.85546875" style="2151" customWidth="1"/>
    <col min="9735" max="9989" width="9.140625" style="2151"/>
    <col min="9990" max="9990" width="9.85546875" style="2151" customWidth="1"/>
    <col min="9991" max="10245" width="9.140625" style="2151"/>
    <col min="10246" max="10246" width="9.85546875" style="2151" customWidth="1"/>
    <col min="10247" max="10501" width="9.140625" style="2151"/>
    <col min="10502" max="10502" width="9.85546875" style="2151" customWidth="1"/>
    <col min="10503" max="10757" width="9.140625" style="2151"/>
    <col min="10758" max="10758" width="9.85546875" style="2151" customWidth="1"/>
    <col min="10759" max="11013" width="9.140625" style="2151"/>
    <col min="11014" max="11014" width="9.85546875" style="2151" customWidth="1"/>
    <col min="11015" max="11269" width="9.140625" style="2151"/>
    <col min="11270" max="11270" width="9.85546875" style="2151" customWidth="1"/>
    <col min="11271" max="11525" width="9.140625" style="2151"/>
    <col min="11526" max="11526" width="9.85546875" style="2151" customWidth="1"/>
    <col min="11527" max="11781" width="9.140625" style="2151"/>
    <col min="11782" max="11782" width="9.85546875" style="2151" customWidth="1"/>
    <col min="11783" max="12037" width="9.140625" style="2151"/>
    <col min="12038" max="12038" width="9.85546875" style="2151" customWidth="1"/>
    <col min="12039" max="12293" width="9.140625" style="2151"/>
    <col min="12294" max="12294" width="9.85546875" style="2151" customWidth="1"/>
    <col min="12295" max="12549" width="9.140625" style="2151"/>
    <col min="12550" max="12550" width="9.85546875" style="2151" customWidth="1"/>
    <col min="12551" max="12805" width="9.140625" style="2151"/>
    <col min="12806" max="12806" width="9.85546875" style="2151" customWidth="1"/>
    <col min="12807" max="13061" width="9.140625" style="2151"/>
    <col min="13062" max="13062" width="9.85546875" style="2151" customWidth="1"/>
    <col min="13063" max="13317" width="9.140625" style="2151"/>
    <col min="13318" max="13318" width="9.85546875" style="2151" customWidth="1"/>
    <col min="13319" max="13573" width="9.140625" style="2151"/>
    <col min="13574" max="13574" width="9.85546875" style="2151" customWidth="1"/>
    <col min="13575" max="13829" width="9.140625" style="2151"/>
    <col min="13830" max="13830" width="9.85546875" style="2151" customWidth="1"/>
    <col min="13831" max="14085" width="9.140625" style="2151"/>
    <col min="14086" max="14086" width="9.85546875" style="2151" customWidth="1"/>
    <col min="14087" max="14341" width="9.140625" style="2151"/>
    <col min="14342" max="14342" width="9.85546875" style="2151" customWidth="1"/>
    <col min="14343" max="14597" width="9.140625" style="2151"/>
    <col min="14598" max="14598" width="9.85546875" style="2151" customWidth="1"/>
    <col min="14599" max="14853" width="9.140625" style="2151"/>
    <col min="14854" max="14854" width="9.85546875" style="2151" customWidth="1"/>
    <col min="14855" max="15109" width="9.140625" style="2151"/>
    <col min="15110" max="15110" width="9.85546875" style="2151" customWidth="1"/>
    <col min="15111" max="15365" width="9.140625" style="2151"/>
    <col min="15366" max="15366" width="9.85546875" style="2151" customWidth="1"/>
    <col min="15367" max="15621" width="9.140625" style="2151"/>
    <col min="15622" max="15622" width="9.85546875" style="2151" customWidth="1"/>
    <col min="15623" max="15877" width="9.140625" style="2151"/>
    <col min="15878" max="15878" width="9.85546875" style="2151" customWidth="1"/>
    <col min="15879" max="16133" width="9.140625" style="2151"/>
    <col min="16134" max="16134" width="9.85546875" style="2151" customWidth="1"/>
    <col min="16135" max="16384" width="9.140625" style="2151"/>
  </cols>
  <sheetData>
    <row r="1" spans="1:11" ht="19.5" customHeight="1" x14ac:dyDescent="0.2">
      <c r="G1" s="3013"/>
      <c r="H1" s="3013"/>
      <c r="I1" s="3013"/>
      <c r="J1" s="3013"/>
    </row>
    <row r="2" spans="1:11" ht="35.25" x14ac:dyDescent="0.5">
      <c r="A2" s="3014" t="s">
        <v>2034</v>
      </c>
      <c r="B2" s="3014"/>
      <c r="C2" s="3014"/>
      <c r="D2" s="3014"/>
      <c r="E2" s="3014"/>
      <c r="F2" s="3014"/>
      <c r="G2" s="3014"/>
      <c r="H2" s="3014"/>
      <c r="I2" s="3014"/>
      <c r="J2" s="3014"/>
    </row>
    <row r="3" spans="1:11" x14ac:dyDescent="0.2">
      <c r="A3" s="2152"/>
    </row>
    <row r="4" spans="1:11" x14ac:dyDescent="0.2">
      <c r="A4" s="2152"/>
    </row>
    <row r="5" spans="1:11" x14ac:dyDescent="0.2">
      <c r="A5" s="3017"/>
      <c r="B5" s="3017"/>
      <c r="C5" s="3017"/>
      <c r="D5" s="3017"/>
      <c r="E5" s="3017"/>
      <c r="F5" s="3017"/>
      <c r="G5" s="3017"/>
      <c r="H5" s="3017"/>
      <c r="I5" s="3017"/>
      <c r="J5" s="3017"/>
      <c r="K5" s="3017"/>
    </row>
    <row r="6" spans="1:11" x14ac:dyDescent="0.2">
      <c r="A6" s="3017"/>
      <c r="B6" s="3017"/>
      <c r="C6" s="3017"/>
      <c r="D6" s="3017"/>
      <c r="E6" s="3017"/>
      <c r="F6" s="3017"/>
      <c r="G6" s="3017"/>
      <c r="H6" s="3017"/>
      <c r="I6" s="3017"/>
      <c r="J6" s="3017"/>
      <c r="K6" s="3017"/>
    </row>
    <row r="7" spans="1:11" ht="25.5" customHeight="1" x14ac:dyDescent="0.2">
      <c r="A7" s="3017"/>
      <c r="B7" s="3017"/>
      <c r="C7" s="3017"/>
      <c r="D7" s="3017"/>
      <c r="E7" s="3017"/>
      <c r="F7" s="3017"/>
      <c r="G7" s="3017"/>
      <c r="H7" s="3017"/>
      <c r="I7" s="3017"/>
      <c r="J7" s="3017"/>
      <c r="K7" s="3017"/>
    </row>
    <row r="8" spans="1:11" ht="27.75" customHeight="1" x14ac:dyDescent="0.2">
      <c r="A8" s="3017"/>
      <c r="B8" s="3017"/>
      <c r="C8" s="3017"/>
      <c r="D8" s="3017"/>
      <c r="E8" s="3017"/>
      <c r="F8" s="3017"/>
      <c r="G8" s="3017"/>
      <c r="H8" s="3017"/>
      <c r="I8" s="3017"/>
      <c r="J8" s="3017"/>
      <c r="K8" s="3017"/>
    </row>
    <row r="9" spans="1:11" ht="27.75" customHeight="1" x14ac:dyDescent="0.2">
      <c r="A9" s="3017"/>
      <c r="B9" s="3017"/>
      <c r="C9" s="3017"/>
      <c r="D9" s="3017"/>
      <c r="E9" s="3017"/>
      <c r="F9" s="3017"/>
      <c r="G9" s="3017"/>
      <c r="H9" s="3017"/>
      <c r="I9" s="3017"/>
      <c r="J9" s="3017"/>
      <c r="K9" s="3017"/>
    </row>
    <row r="10" spans="1:11" ht="27.75" customHeight="1" x14ac:dyDescent="0.2">
      <c r="A10" s="3017"/>
      <c r="B10" s="3017"/>
      <c r="C10" s="3017"/>
      <c r="D10" s="3017"/>
      <c r="E10" s="3017"/>
      <c r="F10" s="3017"/>
      <c r="G10" s="3017"/>
      <c r="H10" s="3017"/>
      <c r="I10" s="3017"/>
      <c r="J10" s="3017"/>
      <c r="K10" s="3017"/>
    </row>
    <row r="11" spans="1:11" ht="30" customHeight="1" x14ac:dyDescent="0.2">
      <c r="A11" s="3017"/>
      <c r="B11" s="3017"/>
      <c r="C11" s="3017"/>
      <c r="D11" s="3017"/>
      <c r="E11" s="3017"/>
      <c r="F11" s="3017"/>
      <c r="G11" s="3017"/>
      <c r="H11" s="3017"/>
      <c r="I11" s="3017"/>
      <c r="J11" s="3017"/>
      <c r="K11" s="3017"/>
    </row>
    <row r="12" spans="1:11" ht="20.25" x14ac:dyDescent="0.3">
      <c r="A12" s="2153"/>
    </row>
    <row r="13" spans="1:11" ht="20.25" x14ac:dyDescent="0.3">
      <c r="A13" s="2153"/>
    </row>
    <row r="14" spans="1:11" ht="20.25" x14ac:dyDescent="0.3">
      <c r="A14" s="2153"/>
    </row>
    <row r="15" spans="1:11" ht="20.25" x14ac:dyDescent="0.3">
      <c r="A15" s="2153"/>
    </row>
    <row r="16" spans="1:11" ht="20.25" customHeight="1" x14ac:dyDescent="0.2">
      <c r="A16" s="3015" t="s">
        <v>2149</v>
      </c>
      <c r="B16" s="3015"/>
      <c r="C16" s="3015"/>
      <c r="D16" s="3015"/>
      <c r="E16" s="3015"/>
      <c r="F16" s="3015"/>
      <c r="G16" s="3015"/>
      <c r="H16" s="3015"/>
      <c r="I16" s="3015"/>
      <c r="J16" s="3015"/>
    </row>
    <row r="17" spans="1:10" ht="32.25" customHeight="1" x14ac:dyDescent="0.2">
      <c r="A17" s="3015"/>
      <c r="B17" s="3015"/>
      <c r="C17" s="3015"/>
      <c r="D17" s="3015"/>
      <c r="E17" s="3015"/>
      <c r="F17" s="3015"/>
      <c r="G17" s="3015"/>
      <c r="H17" s="3015"/>
      <c r="I17" s="3015"/>
      <c r="J17" s="3015"/>
    </row>
    <row r="18" spans="1:10" x14ac:dyDescent="0.2">
      <c r="A18" s="2152"/>
    </row>
    <row r="19" spans="1:10" ht="12.75" customHeight="1" x14ac:dyDescent="0.25">
      <c r="A19" s="2154"/>
      <c r="B19" s="2155"/>
      <c r="C19" s="2155"/>
      <c r="D19" s="2155"/>
      <c r="E19" s="2155"/>
      <c r="F19" s="2155"/>
      <c r="G19" s="2155"/>
      <c r="H19" s="2155"/>
      <c r="I19" s="2155"/>
    </row>
    <row r="20" spans="1:10" x14ac:dyDescent="0.2">
      <c r="A20" s="2156"/>
    </row>
    <row r="21" spans="1:10" x14ac:dyDescent="0.2">
      <c r="A21" s="2156"/>
    </row>
    <row r="22" spans="1:10" x14ac:dyDescent="0.2">
      <c r="A22" s="2156"/>
    </row>
    <row r="23" spans="1:10" x14ac:dyDescent="0.2">
      <c r="A23" s="2156"/>
    </row>
    <row r="24" spans="1:10" x14ac:dyDescent="0.2">
      <c r="A24" s="2156"/>
    </row>
    <row r="25" spans="1:10" x14ac:dyDescent="0.2">
      <c r="A25" s="2156"/>
    </row>
    <row r="26" spans="1:10" x14ac:dyDescent="0.2">
      <c r="A26" s="2156"/>
    </row>
    <row r="27" spans="1:10" x14ac:dyDescent="0.2">
      <c r="A27" s="2156"/>
    </row>
    <row r="28" spans="1:10" x14ac:dyDescent="0.2">
      <c r="A28" s="2156"/>
    </row>
    <row r="29" spans="1:10" x14ac:dyDescent="0.2">
      <c r="A29" s="2156"/>
    </row>
    <row r="30" spans="1:10" x14ac:dyDescent="0.2">
      <c r="A30" s="2156"/>
    </row>
    <row r="31" spans="1:10" x14ac:dyDescent="0.2">
      <c r="A31" s="2156"/>
    </row>
    <row r="32" spans="1:10" x14ac:dyDescent="0.2">
      <c r="A32" s="2156"/>
    </row>
    <row r="33" spans="1:10" x14ac:dyDescent="0.2">
      <c r="A33" s="2156"/>
    </row>
    <row r="34" spans="1:10" x14ac:dyDescent="0.2">
      <c r="A34" s="2156"/>
    </row>
    <row r="35" spans="1:10" x14ac:dyDescent="0.2">
      <c r="A35" s="2156"/>
    </row>
    <row r="36" spans="1:10" x14ac:dyDescent="0.2">
      <c r="A36" s="2156"/>
    </row>
    <row r="41" spans="1:10" x14ac:dyDescent="0.2">
      <c r="A41" s="3016" t="s">
        <v>2150</v>
      </c>
      <c r="B41" s="3016"/>
      <c r="C41" s="3016"/>
      <c r="D41" s="3016"/>
      <c r="E41" s="3016"/>
      <c r="F41" s="3016"/>
      <c r="G41" s="3016"/>
      <c r="H41" s="3016"/>
      <c r="I41" s="3016"/>
      <c r="J41" s="3016"/>
    </row>
  </sheetData>
  <mergeCells count="5">
    <mergeCell ref="G1:J1"/>
    <mergeCell ref="A2:J2"/>
    <mergeCell ref="A16:J17"/>
    <mergeCell ref="A41:J41"/>
    <mergeCell ref="A5:K11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F3FD-0AE3-4400-8D65-8AF2F6D8AB7C}">
  <sheetPr>
    <tabColor theme="7" tint="0.59999389629810485"/>
  </sheetPr>
  <dimension ref="A1:P185"/>
  <sheetViews>
    <sheetView topLeftCell="A101" zoomScaleNormal="100" zoomScaleSheetLayoutView="75" workbookViewId="0">
      <selection activeCell="J169" sqref="J169"/>
    </sheetView>
  </sheetViews>
  <sheetFormatPr defaultColWidth="9.140625" defaultRowHeight="11.25" x14ac:dyDescent="0.2"/>
  <cols>
    <col min="1" max="1" width="9.140625" style="181" customWidth="1"/>
    <col min="2" max="2" width="3.5703125" style="183" customWidth="1"/>
    <col min="3" max="3" width="11.5703125" style="181" customWidth="1"/>
    <col min="4" max="4" width="45.140625" style="181" customWidth="1"/>
    <col min="5" max="5" width="11.28515625" style="181" customWidth="1"/>
    <col min="6" max="6" width="11.140625" style="181" customWidth="1"/>
    <col min="7" max="7" width="12.85546875" style="181" customWidth="1"/>
    <col min="8" max="8" width="12.28515625" style="183" customWidth="1"/>
    <col min="9" max="9" width="11" style="181" bestFit="1" customWidth="1"/>
    <col min="10" max="10" width="43.42578125" style="182" customWidth="1"/>
    <col min="11" max="11" width="9.140625" style="182"/>
    <col min="12" max="12" width="21.5703125" style="182" customWidth="1"/>
    <col min="13" max="16384" width="9.140625" style="181"/>
  </cols>
  <sheetData>
    <row r="1" spans="1:13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13" ht="12.75" customHeight="1" x14ac:dyDescent="0.2"/>
    <row r="3" spans="1:13" s="3" customFormat="1" ht="15.75" x14ac:dyDescent="0.25">
      <c r="A3" s="3100" t="s">
        <v>112</v>
      </c>
      <c r="B3" s="3100"/>
      <c r="C3" s="3100"/>
      <c r="D3" s="3100"/>
      <c r="E3" s="3100"/>
      <c r="F3" s="3100"/>
      <c r="G3" s="3100"/>
      <c r="H3" s="91"/>
      <c r="J3" s="358"/>
      <c r="K3" s="358"/>
      <c r="L3" s="358"/>
    </row>
    <row r="4" spans="1:13" s="3" customFormat="1" ht="15.75" x14ac:dyDescent="0.25">
      <c r="B4" s="158"/>
      <c r="C4" s="158"/>
      <c r="D4" s="158"/>
      <c r="E4" s="158"/>
      <c r="F4" s="158"/>
      <c r="G4" s="158"/>
      <c r="H4" s="158"/>
      <c r="J4" s="358"/>
      <c r="K4" s="358"/>
      <c r="L4" s="358"/>
    </row>
    <row r="5" spans="1:13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  <c r="J5" s="359"/>
      <c r="K5" s="359"/>
      <c r="L5" s="359"/>
    </row>
    <row r="6" spans="1:13" s="188" customFormat="1" ht="12" thickBot="1" x14ac:dyDescent="0.3">
      <c r="B6" s="189"/>
      <c r="C6" s="189"/>
      <c r="D6" s="189"/>
      <c r="E6" s="162" t="s">
        <v>105</v>
      </c>
      <c r="F6" s="162"/>
      <c r="G6" s="190"/>
      <c r="J6" s="191"/>
      <c r="K6" s="191"/>
      <c r="L6" s="191"/>
    </row>
    <row r="7" spans="1:13" s="192" customFormat="1" ht="12.75" customHeight="1" x14ac:dyDescent="0.25">
      <c r="B7" s="334"/>
      <c r="C7" s="3122" t="s">
        <v>140</v>
      </c>
      <c r="D7" s="3119" t="s">
        <v>141</v>
      </c>
      <c r="E7" s="3113" t="s">
        <v>2178</v>
      </c>
      <c r="F7" s="87"/>
      <c r="J7" s="360"/>
      <c r="K7" s="360"/>
      <c r="L7" s="360"/>
    </row>
    <row r="8" spans="1:13" s="188" customFormat="1" ht="12.75" customHeight="1" thickBot="1" x14ac:dyDescent="0.3">
      <c r="B8" s="334"/>
      <c r="C8" s="3123"/>
      <c r="D8" s="3121"/>
      <c r="E8" s="3114"/>
      <c r="F8" s="87"/>
      <c r="J8" s="191"/>
      <c r="K8" s="191"/>
      <c r="L8" s="191"/>
    </row>
    <row r="9" spans="1:13" s="188" customFormat="1" ht="12.75" customHeight="1" thickBot="1" x14ac:dyDescent="0.3">
      <c r="B9" s="163"/>
      <c r="C9" s="164" t="s">
        <v>304</v>
      </c>
      <c r="D9" s="165" t="s">
        <v>305</v>
      </c>
      <c r="E9" s="166">
        <f>SUM(E10:E13)</f>
        <v>179042.1</v>
      </c>
      <c r="F9" s="167"/>
      <c r="G9" s="167"/>
    </row>
    <row r="10" spans="1:13" s="194" customFormat="1" ht="12.75" customHeight="1" x14ac:dyDescent="0.2">
      <c r="B10" s="168"/>
      <c r="C10" s="173" t="s">
        <v>145</v>
      </c>
      <c r="D10" s="174" t="s">
        <v>146</v>
      </c>
      <c r="E10" s="175">
        <f>F20</f>
        <v>12579</v>
      </c>
      <c r="F10" s="172"/>
      <c r="G10" s="172"/>
      <c r="H10" s="361"/>
      <c r="I10" s="362"/>
      <c r="J10" s="193"/>
      <c r="K10" s="89"/>
    </row>
    <row r="11" spans="1:13" s="194" customFormat="1" ht="12.75" customHeight="1" x14ac:dyDescent="0.2">
      <c r="B11" s="168"/>
      <c r="C11" s="173" t="s">
        <v>147</v>
      </c>
      <c r="D11" s="174" t="s">
        <v>148</v>
      </c>
      <c r="E11" s="176">
        <f>F55</f>
        <v>35198</v>
      </c>
      <c r="F11" s="172"/>
      <c r="G11" s="172"/>
      <c r="H11" s="361"/>
      <c r="I11" s="362"/>
      <c r="J11" s="193"/>
      <c r="K11" s="89"/>
    </row>
    <row r="12" spans="1:13" s="194" customFormat="1" ht="12.75" customHeight="1" x14ac:dyDescent="0.2">
      <c r="B12" s="168"/>
      <c r="C12" s="173" t="s">
        <v>306</v>
      </c>
      <c r="D12" s="174" t="s">
        <v>1476</v>
      </c>
      <c r="E12" s="176">
        <f>F101</f>
        <v>94715.1</v>
      </c>
      <c r="F12" s="177"/>
      <c r="G12" s="172"/>
      <c r="H12" s="361"/>
      <c r="I12" s="362"/>
      <c r="J12" s="193"/>
      <c r="K12" s="89"/>
    </row>
    <row r="13" spans="1:13" s="194" customFormat="1" ht="12.75" customHeight="1" thickBot="1" x14ac:dyDescent="0.25">
      <c r="B13" s="168"/>
      <c r="C13" s="1533" t="s">
        <v>151</v>
      </c>
      <c r="D13" s="1534" t="s">
        <v>1471</v>
      </c>
      <c r="E13" s="1331">
        <f>F168</f>
        <v>36550</v>
      </c>
      <c r="F13" s="177"/>
      <c r="G13" s="172"/>
      <c r="H13" s="361"/>
      <c r="I13" s="362"/>
      <c r="J13" s="193"/>
      <c r="K13" s="89"/>
      <c r="L13" s="3"/>
      <c r="M13" s="3"/>
    </row>
    <row r="14" spans="1:13" s="3" customFormat="1" ht="12.75" customHeight="1" x14ac:dyDescent="0.25">
      <c r="B14" s="178"/>
      <c r="C14" s="2"/>
      <c r="D14" s="2"/>
      <c r="E14" s="2"/>
      <c r="F14" s="2"/>
      <c r="H14" s="180"/>
      <c r="I14" s="181"/>
      <c r="J14" s="182"/>
      <c r="K14" s="182"/>
      <c r="L14" s="181"/>
      <c r="M14" s="181"/>
    </row>
    <row r="15" spans="1:13" s="3" customFormat="1" ht="12.75" customHeight="1" x14ac:dyDescent="0.25">
      <c r="B15" s="178"/>
      <c r="C15" s="2"/>
      <c r="D15" s="2"/>
      <c r="E15" s="2"/>
      <c r="F15" s="2"/>
      <c r="H15" s="180"/>
      <c r="I15" s="181"/>
      <c r="J15" s="182"/>
      <c r="K15" s="182"/>
      <c r="L15" s="181"/>
      <c r="M15" s="181"/>
    </row>
    <row r="16" spans="1:13" ht="18.75" customHeight="1" x14ac:dyDescent="0.2">
      <c r="B16" s="180" t="s">
        <v>307</v>
      </c>
      <c r="C16" s="180"/>
      <c r="D16" s="180"/>
      <c r="E16" s="180"/>
      <c r="F16" s="180"/>
      <c r="G16" s="180"/>
      <c r="H16" s="190"/>
    </row>
    <row r="17" spans="1:14" ht="12.75" customHeight="1" thickBot="1" x14ac:dyDescent="0.25">
      <c r="B17" s="189"/>
      <c r="C17" s="189"/>
      <c r="D17" s="189"/>
      <c r="E17" s="217"/>
      <c r="F17" s="217"/>
      <c r="G17" s="162" t="s">
        <v>105</v>
      </c>
      <c r="H17" s="181"/>
      <c r="I17" s="182"/>
      <c r="L17" s="181"/>
    </row>
    <row r="18" spans="1:14" ht="12.75" customHeight="1" x14ac:dyDescent="0.2">
      <c r="A18" s="3142" t="s">
        <v>2151</v>
      </c>
      <c r="B18" s="3115" t="s">
        <v>289</v>
      </c>
      <c r="C18" s="3117" t="s">
        <v>308</v>
      </c>
      <c r="D18" s="3124" t="s">
        <v>189</v>
      </c>
      <c r="E18" s="3111" t="s">
        <v>2160</v>
      </c>
      <c r="F18" s="3113" t="s">
        <v>2153</v>
      </c>
      <c r="G18" s="3130" t="s">
        <v>156</v>
      </c>
      <c r="H18" s="181"/>
      <c r="I18" s="182"/>
      <c r="L18" s="181"/>
    </row>
    <row r="19" spans="1:14" ht="21" customHeight="1" thickBot="1" x14ac:dyDescent="0.25">
      <c r="A19" s="3143"/>
      <c r="B19" s="3144"/>
      <c r="C19" s="3141"/>
      <c r="D19" s="3125"/>
      <c r="E19" s="3112"/>
      <c r="F19" s="3114"/>
      <c r="G19" s="3131"/>
      <c r="H19" s="181"/>
      <c r="I19" s="182"/>
      <c r="L19" s="181"/>
    </row>
    <row r="20" spans="1:14" ht="15" customHeight="1" thickBot="1" x14ac:dyDescent="0.25">
      <c r="A20" s="363">
        <f>A21+A29+A37+A40+A42+A46</f>
        <v>13479</v>
      </c>
      <c r="B20" s="364" t="s">
        <v>2</v>
      </c>
      <c r="C20" s="301" t="s">
        <v>157</v>
      </c>
      <c r="D20" s="302" t="s">
        <v>158</v>
      </c>
      <c r="E20" s="365">
        <f>E21+E29+E37+E40+E42+E46</f>
        <v>12079</v>
      </c>
      <c r="F20" s="365">
        <f>F21+F29+F37+F40+F42+F46</f>
        <v>12579</v>
      </c>
      <c r="G20" s="366" t="s">
        <v>6</v>
      </c>
      <c r="H20" s="181"/>
      <c r="I20" s="182"/>
      <c r="L20" s="181"/>
    </row>
    <row r="21" spans="1:14" ht="12" customHeight="1" x14ac:dyDescent="0.2">
      <c r="A21" s="490">
        <f>SUM(A22:A28)</f>
        <v>5700</v>
      </c>
      <c r="B21" s="367" t="s">
        <v>159</v>
      </c>
      <c r="C21" s="368" t="s">
        <v>6</v>
      </c>
      <c r="D21" s="369" t="s">
        <v>1900</v>
      </c>
      <c r="E21" s="370">
        <f t="shared" ref="E21:F21" si="0">SUM(E22:E28)</f>
        <v>4300</v>
      </c>
      <c r="F21" s="371">
        <f t="shared" si="0"/>
        <v>4300</v>
      </c>
      <c r="G21" s="372"/>
      <c r="H21" s="181"/>
      <c r="I21" s="182"/>
      <c r="L21" s="181"/>
    </row>
    <row r="22" spans="1:14" ht="12" customHeight="1" x14ac:dyDescent="0.2">
      <c r="A22" s="483">
        <v>150</v>
      </c>
      <c r="B22" s="374" t="s">
        <v>168</v>
      </c>
      <c r="C22" s="375" t="s">
        <v>309</v>
      </c>
      <c r="D22" s="376" t="s">
        <v>310</v>
      </c>
      <c r="E22" s="377">
        <v>150</v>
      </c>
      <c r="F22" s="378">
        <v>150</v>
      </c>
      <c r="G22" s="2459"/>
      <c r="H22" s="181"/>
      <c r="I22" s="182"/>
      <c r="L22" s="181"/>
    </row>
    <row r="23" spans="1:14" ht="12" customHeight="1" x14ac:dyDescent="0.2">
      <c r="A23" s="483">
        <v>150</v>
      </c>
      <c r="B23" s="387" t="s">
        <v>168</v>
      </c>
      <c r="C23" s="388" t="s">
        <v>312</v>
      </c>
      <c r="D23" s="389" t="s">
        <v>313</v>
      </c>
      <c r="E23" s="377">
        <v>150</v>
      </c>
      <c r="F23" s="378">
        <v>150</v>
      </c>
      <c r="G23" s="2459"/>
      <c r="H23" s="181"/>
      <c r="I23" s="182"/>
      <c r="L23" s="181"/>
    </row>
    <row r="24" spans="1:14" ht="12" customHeight="1" x14ac:dyDescent="0.2">
      <c r="A24" s="483">
        <v>600</v>
      </c>
      <c r="B24" s="374" t="s">
        <v>168</v>
      </c>
      <c r="C24" s="375" t="s">
        <v>321</v>
      </c>
      <c r="D24" s="376" t="s">
        <v>322</v>
      </c>
      <c r="E24" s="377">
        <v>600</v>
      </c>
      <c r="F24" s="378">
        <v>600</v>
      </c>
      <c r="G24" s="2459"/>
      <c r="H24" s="181"/>
      <c r="I24" s="182"/>
      <c r="L24" s="181"/>
    </row>
    <row r="25" spans="1:14" ht="12" customHeight="1" x14ac:dyDescent="0.25">
      <c r="A25" s="483">
        <v>3000</v>
      </c>
      <c r="B25" s="395" t="s">
        <v>168</v>
      </c>
      <c r="C25" s="396" t="s">
        <v>336</v>
      </c>
      <c r="D25" s="389" t="s">
        <v>115</v>
      </c>
      <c r="E25" s="377">
        <v>3000</v>
      </c>
      <c r="F25" s="378">
        <v>3000</v>
      </c>
      <c r="G25" s="397"/>
      <c r="H25" s="182"/>
      <c r="I25" s="379"/>
      <c r="J25" s="379"/>
      <c r="K25" s="379"/>
      <c r="L25" s="380"/>
      <c r="M25" s="380"/>
      <c r="N25" s="380"/>
    </row>
    <row r="26" spans="1:14" ht="12" customHeight="1" x14ac:dyDescent="0.25">
      <c r="A26" s="483">
        <v>100</v>
      </c>
      <c r="B26" s="395" t="s">
        <v>168</v>
      </c>
      <c r="C26" s="396">
        <v>1792130000</v>
      </c>
      <c r="D26" s="389" t="s">
        <v>113</v>
      </c>
      <c r="E26" s="377">
        <v>100</v>
      </c>
      <c r="F26" s="378">
        <v>100</v>
      </c>
      <c r="G26" s="397"/>
      <c r="H26" s="181"/>
      <c r="I26" s="379"/>
      <c r="J26" s="379"/>
      <c r="K26" s="379"/>
      <c r="L26" s="380"/>
      <c r="M26" s="380"/>
      <c r="N26" s="380"/>
    </row>
    <row r="27" spans="1:14" ht="12" customHeight="1" x14ac:dyDescent="0.25">
      <c r="A27" s="483">
        <v>1000</v>
      </c>
      <c r="B27" s="387" t="s">
        <v>168</v>
      </c>
      <c r="C27" s="388" t="s">
        <v>332</v>
      </c>
      <c r="D27" s="389" t="s">
        <v>333</v>
      </c>
      <c r="E27" s="377">
        <v>300</v>
      </c>
      <c r="F27" s="378">
        <v>300</v>
      </c>
      <c r="G27" s="2460"/>
      <c r="H27" s="181"/>
      <c r="I27" s="379"/>
      <c r="J27" s="379"/>
      <c r="K27" s="379"/>
      <c r="L27" s="390"/>
      <c r="M27" s="390"/>
      <c r="N27" s="390"/>
    </row>
    <row r="28" spans="1:14" ht="12" customHeight="1" x14ac:dyDescent="0.25">
      <c r="A28" s="483">
        <v>700</v>
      </c>
      <c r="B28" s="404" t="s">
        <v>168</v>
      </c>
      <c r="C28" s="405" t="s">
        <v>1753</v>
      </c>
      <c r="D28" s="394" t="s">
        <v>1754</v>
      </c>
      <c r="E28" s="377">
        <v>0</v>
      </c>
      <c r="F28" s="378">
        <v>0</v>
      </c>
      <c r="G28" s="397"/>
      <c r="H28" s="181"/>
      <c r="I28" s="379"/>
      <c r="J28" s="379"/>
      <c r="K28" s="379"/>
      <c r="L28" s="390"/>
      <c r="M28" s="390"/>
      <c r="N28" s="390"/>
    </row>
    <row r="29" spans="1:14" ht="12" customHeight="1" x14ac:dyDescent="0.25">
      <c r="A29" s="491">
        <f>SUM(A30:A35)</f>
        <v>4260</v>
      </c>
      <c r="B29" s="381" t="s">
        <v>159</v>
      </c>
      <c r="C29" s="382" t="s">
        <v>6</v>
      </c>
      <c r="D29" s="383" t="s">
        <v>314</v>
      </c>
      <c r="E29" s="384">
        <f>SUM(E30:E36)</f>
        <v>5260</v>
      </c>
      <c r="F29" s="385">
        <f>SUM(F30:F36)</f>
        <v>5760</v>
      </c>
      <c r="G29" s="391"/>
      <c r="H29" s="181"/>
      <c r="I29" s="379"/>
      <c r="J29" s="379"/>
      <c r="K29" s="379"/>
      <c r="L29" s="181"/>
    </row>
    <row r="30" spans="1:14" ht="12" customHeight="1" x14ac:dyDescent="0.25">
      <c r="A30" s="483">
        <v>300</v>
      </c>
      <c r="B30" s="374" t="s">
        <v>168</v>
      </c>
      <c r="C30" s="375" t="s">
        <v>315</v>
      </c>
      <c r="D30" s="376" t="s">
        <v>316</v>
      </c>
      <c r="E30" s="377">
        <v>300</v>
      </c>
      <c r="F30" s="378">
        <v>300</v>
      </c>
      <c r="G30" s="392"/>
      <c r="H30" s="181"/>
      <c r="I30" s="379"/>
      <c r="J30" s="379"/>
      <c r="K30" s="379"/>
      <c r="L30" s="181"/>
    </row>
    <row r="31" spans="1:14" ht="12" customHeight="1" x14ac:dyDescent="0.25">
      <c r="A31" s="483">
        <v>100</v>
      </c>
      <c r="B31" s="374" t="s">
        <v>168</v>
      </c>
      <c r="C31" s="375" t="s">
        <v>317</v>
      </c>
      <c r="D31" s="376" t="s">
        <v>318</v>
      </c>
      <c r="E31" s="377">
        <v>100</v>
      </c>
      <c r="F31" s="378">
        <v>100</v>
      </c>
      <c r="G31" s="392"/>
      <c r="H31" s="181"/>
      <c r="I31" s="379"/>
      <c r="J31" s="379"/>
      <c r="K31" s="379"/>
      <c r="L31" s="181"/>
    </row>
    <row r="32" spans="1:14" ht="12" customHeight="1" x14ac:dyDescent="0.25">
      <c r="A32" s="483">
        <v>310</v>
      </c>
      <c r="B32" s="374" t="s">
        <v>168</v>
      </c>
      <c r="C32" s="375" t="s">
        <v>319</v>
      </c>
      <c r="D32" s="376" t="s">
        <v>320</v>
      </c>
      <c r="E32" s="377">
        <v>310</v>
      </c>
      <c r="F32" s="378">
        <v>310</v>
      </c>
      <c r="G32" s="2459"/>
      <c r="H32" s="181"/>
      <c r="I32" s="379"/>
      <c r="J32" s="379"/>
      <c r="K32" s="379"/>
      <c r="L32" s="181"/>
    </row>
    <row r="33" spans="1:12" ht="12" customHeight="1" x14ac:dyDescent="0.25">
      <c r="A33" s="483">
        <v>350</v>
      </c>
      <c r="B33" s="387" t="s">
        <v>168</v>
      </c>
      <c r="C33" s="388" t="s">
        <v>323</v>
      </c>
      <c r="D33" s="376" t="s">
        <v>324</v>
      </c>
      <c r="E33" s="377">
        <v>350</v>
      </c>
      <c r="F33" s="378">
        <v>350</v>
      </c>
      <c r="G33" s="393"/>
      <c r="H33" s="181"/>
      <c r="I33" s="379"/>
      <c r="J33" s="379"/>
      <c r="K33" s="379"/>
      <c r="L33" s="181"/>
    </row>
    <row r="34" spans="1:12" ht="12" customHeight="1" x14ac:dyDescent="0.25">
      <c r="A34" s="483">
        <v>100</v>
      </c>
      <c r="B34" s="404" t="s">
        <v>168</v>
      </c>
      <c r="C34" s="405" t="s">
        <v>338</v>
      </c>
      <c r="D34" s="394" t="s">
        <v>339</v>
      </c>
      <c r="E34" s="377">
        <v>100</v>
      </c>
      <c r="F34" s="378">
        <v>100</v>
      </c>
      <c r="G34" s="397"/>
      <c r="H34" s="181"/>
      <c r="I34" s="379"/>
      <c r="J34" s="379"/>
      <c r="K34" s="379"/>
      <c r="L34" s="181"/>
    </row>
    <row r="35" spans="1:12" ht="12" customHeight="1" x14ac:dyDescent="0.25">
      <c r="A35" s="483">
        <v>3100</v>
      </c>
      <c r="B35" s="979" t="s">
        <v>168</v>
      </c>
      <c r="C35" s="980" t="s">
        <v>1540</v>
      </c>
      <c r="D35" s="1964" t="s">
        <v>1541</v>
      </c>
      <c r="E35" s="377">
        <v>4100</v>
      </c>
      <c r="F35" s="378">
        <v>4100</v>
      </c>
      <c r="G35" s="397"/>
      <c r="H35" s="181"/>
      <c r="I35" s="379"/>
      <c r="J35" s="379"/>
      <c r="K35" s="379"/>
      <c r="L35" s="181"/>
    </row>
    <row r="36" spans="1:12" ht="12" customHeight="1" x14ac:dyDescent="0.25">
      <c r="A36" s="483">
        <v>0</v>
      </c>
      <c r="B36" s="979" t="s">
        <v>168</v>
      </c>
      <c r="C36" s="980" t="s">
        <v>2661</v>
      </c>
      <c r="D36" s="1964" t="s">
        <v>2314</v>
      </c>
      <c r="E36" s="377">
        <v>0</v>
      </c>
      <c r="F36" s="378">
        <v>500</v>
      </c>
      <c r="G36" s="397" t="s">
        <v>2662</v>
      </c>
      <c r="H36" s="181"/>
      <c r="I36" s="379"/>
      <c r="J36" s="379"/>
      <c r="K36" s="379"/>
      <c r="L36" s="181"/>
    </row>
    <row r="37" spans="1:12" ht="12" customHeight="1" x14ac:dyDescent="0.25">
      <c r="A37" s="491">
        <f>SUM(A38:A39)</f>
        <v>900</v>
      </c>
      <c r="B37" s="381" t="s">
        <v>159</v>
      </c>
      <c r="C37" s="382" t="s">
        <v>6</v>
      </c>
      <c r="D37" s="383" t="s">
        <v>325</v>
      </c>
      <c r="E37" s="384">
        <f>SUM(E38:E39)</f>
        <v>900</v>
      </c>
      <c r="F37" s="385">
        <f>SUM(F38:F39)</f>
        <v>900</v>
      </c>
      <c r="G37" s="2461"/>
      <c r="H37" s="181"/>
      <c r="I37" s="379"/>
      <c r="J37" s="379"/>
      <c r="K37" s="379"/>
      <c r="L37" s="181"/>
    </row>
    <row r="38" spans="1:12" ht="12" customHeight="1" x14ac:dyDescent="0.25">
      <c r="A38" s="483">
        <v>200</v>
      </c>
      <c r="B38" s="387" t="s">
        <v>168</v>
      </c>
      <c r="C38" s="388" t="s">
        <v>326</v>
      </c>
      <c r="D38" s="376" t="s">
        <v>327</v>
      </c>
      <c r="E38" s="377">
        <v>200</v>
      </c>
      <c r="F38" s="378">
        <v>200</v>
      </c>
      <c r="G38" s="2459"/>
      <c r="H38" s="181"/>
      <c r="I38" s="379"/>
      <c r="J38" s="379"/>
      <c r="K38" s="379"/>
      <c r="L38" s="181"/>
    </row>
    <row r="39" spans="1:12" ht="12" customHeight="1" x14ac:dyDescent="0.25">
      <c r="A39" s="483">
        <v>700</v>
      </c>
      <c r="B39" s="395" t="s">
        <v>168</v>
      </c>
      <c r="C39" s="396" t="s">
        <v>334</v>
      </c>
      <c r="D39" s="389" t="s">
        <v>335</v>
      </c>
      <c r="E39" s="377">
        <v>700</v>
      </c>
      <c r="F39" s="378">
        <v>700</v>
      </c>
      <c r="G39" s="397"/>
      <c r="H39" s="181"/>
      <c r="I39" s="379"/>
      <c r="J39" s="379"/>
      <c r="K39" s="379"/>
      <c r="L39" s="181"/>
    </row>
    <row r="40" spans="1:12" ht="12" customHeight="1" x14ac:dyDescent="0.25">
      <c r="A40" s="491">
        <f>SUM(A41:A41)</f>
        <v>150</v>
      </c>
      <c r="B40" s="381" t="s">
        <v>159</v>
      </c>
      <c r="C40" s="382" t="s">
        <v>6</v>
      </c>
      <c r="D40" s="383" t="s">
        <v>1902</v>
      </c>
      <c r="E40" s="384">
        <f>SUM(E41:E41)</f>
        <v>150</v>
      </c>
      <c r="F40" s="385">
        <f>SUM(F41:F41)</f>
        <v>150</v>
      </c>
      <c r="G40" s="2461"/>
      <c r="H40" s="181"/>
      <c r="I40" s="379"/>
      <c r="J40" s="379"/>
      <c r="K40" s="379"/>
      <c r="L40" s="181"/>
    </row>
    <row r="41" spans="1:12" ht="12" customHeight="1" x14ac:dyDescent="0.25">
      <c r="A41" s="483">
        <v>150</v>
      </c>
      <c r="B41" s="374" t="s">
        <v>168</v>
      </c>
      <c r="C41" s="375" t="s">
        <v>329</v>
      </c>
      <c r="D41" s="376" t="s">
        <v>330</v>
      </c>
      <c r="E41" s="377">
        <v>150</v>
      </c>
      <c r="F41" s="378">
        <v>150</v>
      </c>
      <c r="G41" s="2462"/>
      <c r="H41" s="181"/>
      <c r="I41" s="379"/>
      <c r="J41" s="379"/>
      <c r="K41" s="379"/>
      <c r="L41" s="181"/>
    </row>
    <row r="42" spans="1:12" ht="12" customHeight="1" x14ac:dyDescent="0.2">
      <c r="A42" s="493">
        <f>SUM(A43:A45)</f>
        <v>1069</v>
      </c>
      <c r="B42" s="1866" t="s">
        <v>159</v>
      </c>
      <c r="C42" s="400" t="s">
        <v>6</v>
      </c>
      <c r="D42" s="401" t="s">
        <v>337</v>
      </c>
      <c r="E42" s="402">
        <f>SUM(E43:E45)</f>
        <v>1069</v>
      </c>
      <c r="F42" s="403">
        <f>SUM(F43:F45)</f>
        <v>1069</v>
      </c>
      <c r="G42" s="2463"/>
      <c r="H42" s="181"/>
      <c r="I42" s="182"/>
      <c r="L42" s="181"/>
    </row>
    <row r="43" spans="1:12" ht="12" customHeight="1" x14ac:dyDescent="0.2">
      <c r="A43" s="492">
        <v>97</v>
      </c>
      <c r="B43" s="406" t="s">
        <v>168</v>
      </c>
      <c r="C43" s="405" t="s">
        <v>340</v>
      </c>
      <c r="D43" s="407" t="s">
        <v>116</v>
      </c>
      <c r="E43" s="399">
        <v>97</v>
      </c>
      <c r="F43" s="1981">
        <v>97</v>
      </c>
      <c r="G43" s="2464"/>
      <c r="H43" s="181"/>
      <c r="I43" s="182"/>
      <c r="L43" s="181"/>
    </row>
    <row r="44" spans="1:12" ht="12" customHeight="1" x14ac:dyDescent="0.2">
      <c r="A44" s="483">
        <v>572</v>
      </c>
      <c r="B44" s="387" t="s">
        <v>168</v>
      </c>
      <c r="C44" s="388" t="s">
        <v>328</v>
      </c>
      <c r="D44" s="376" t="s">
        <v>1901</v>
      </c>
      <c r="E44" s="377">
        <v>572</v>
      </c>
      <c r="F44" s="378">
        <v>572</v>
      </c>
      <c r="G44" s="2460"/>
      <c r="H44" s="398"/>
    </row>
    <row r="45" spans="1:12" ht="12" customHeight="1" x14ac:dyDescent="0.2">
      <c r="A45" s="483">
        <v>400</v>
      </c>
      <c r="B45" s="387" t="s">
        <v>168</v>
      </c>
      <c r="C45" s="388" t="s">
        <v>331</v>
      </c>
      <c r="D45" s="394" t="s">
        <v>114</v>
      </c>
      <c r="E45" s="377">
        <v>400</v>
      </c>
      <c r="F45" s="378">
        <v>400</v>
      </c>
      <c r="G45" s="2459"/>
      <c r="H45" s="398"/>
    </row>
    <row r="46" spans="1:12" ht="12" customHeight="1" x14ac:dyDescent="0.2">
      <c r="A46" s="493">
        <f>SUM(A47:A48)</f>
        <v>1400</v>
      </c>
      <c r="B46" s="1866" t="s">
        <v>159</v>
      </c>
      <c r="C46" s="400" t="s">
        <v>6</v>
      </c>
      <c r="D46" s="401" t="s">
        <v>1903</v>
      </c>
      <c r="E46" s="402">
        <f t="shared" ref="E46:F46" si="1">SUM(E47:E48)</f>
        <v>400</v>
      </c>
      <c r="F46" s="403">
        <f t="shared" si="1"/>
        <v>400</v>
      </c>
      <c r="G46" s="2463"/>
      <c r="H46" s="398"/>
    </row>
    <row r="47" spans="1:12" ht="22.5" x14ac:dyDescent="0.2">
      <c r="A47" s="483">
        <v>100</v>
      </c>
      <c r="B47" s="979" t="s">
        <v>168</v>
      </c>
      <c r="C47" s="980" t="s">
        <v>368</v>
      </c>
      <c r="D47" s="357" t="s">
        <v>1904</v>
      </c>
      <c r="E47" s="377">
        <v>0</v>
      </c>
      <c r="F47" s="378">
        <v>0</v>
      </c>
      <c r="G47" s="397"/>
      <c r="H47" s="398"/>
    </row>
    <row r="48" spans="1:12" ht="23.25" thickBot="1" x14ac:dyDescent="0.25">
      <c r="A48" s="2097">
        <v>1300</v>
      </c>
      <c r="B48" s="1092" t="s">
        <v>168</v>
      </c>
      <c r="C48" s="2096" t="s">
        <v>1906</v>
      </c>
      <c r="D48" s="1409" t="s">
        <v>1905</v>
      </c>
      <c r="E48" s="2098">
        <v>400</v>
      </c>
      <c r="F48" s="2042">
        <v>400</v>
      </c>
      <c r="G48" s="2099"/>
      <c r="H48" s="398"/>
    </row>
    <row r="49" spans="1:14" ht="12.6" customHeight="1" x14ac:dyDescent="0.2">
      <c r="A49" s="409"/>
      <c r="B49" s="410"/>
      <c r="C49" s="1694"/>
      <c r="D49" s="411"/>
      <c r="E49" s="409"/>
      <c r="F49" s="409"/>
      <c r="G49" s="412"/>
      <c r="H49" s="398"/>
    </row>
    <row r="50" spans="1:14" ht="12.6" customHeight="1" x14ac:dyDescent="0.2">
      <c r="A50" s="409"/>
      <c r="B50" s="410"/>
      <c r="C50" s="1694"/>
      <c r="D50" s="411"/>
      <c r="E50" s="409"/>
      <c r="F50" s="409"/>
      <c r="G50" s="412"/>
      <c r="H50" s="398"/>
    </row>
    <row r="51" spans="1:14" ht="18.75" customHeight="1" x14ac:dyDescent="0.2">
      <c r="B51" s="180" t="s">
        <v>341</v>
      </c>
      <c r="C51" s="160"/>
      <c r="D51" s="160"/>
      <c r="E51" s="160"/>
      <c r="F51" s="160"/>
      <c r="G51" s="160"/>
      <c r="H51" s="190"/>
    </row>
    <row r="52" spans="1:14" ht="12" thickBot="1" x14ac:dyDescent="0.25">
      <c r="B52" s="189"/>
      <c r="C52" s="189"/>
      <c r="D52" s="189"/>
      <c r="E52" s="217"/>
      <c r="F52" s="217"/>
      <c r="G52" s="162" t="s">
        <v>105</v>
      </c>
      <c r="H52" s="181"/>
      <c r="I52" s="182"/>
      <c r="L52" s="181"/>
    </row>
    <row r="53" spans="1:14" ht="11.25" customHeight="1" x14ac:dyDescent="0.2">
      <c r="A53" s="3103" t="s">
        <v>2151</v>
      </c>
      <c r="B53" s="3128" t="s">
        <v>289</v>
      </c>
      <c r="C53" s="3117" t="s">
        <v>342</v>
      </c>
      <c r="D53" s="3119" t="s">
        <v>269</v>
      </c>
      <c r="E53" s="3111" t="s">
        <v>2160</v>
      </c>
      <c r="F53" s="3113" t="s">
        <v>2153</v>
      </c>
      <c r="G53" s="3130" t="s">
        <v>156</v>
      </c>
      <c r="H53" s="181"/>
      <c r="I53" s="182"/>
      <c r="L53" s="181"/>
    </row>
    <row r="54" spans="1:14" ht="21" customHeight="1" thickBot="1" x14ac:dyDescent="0.25">
      <c r="A54" s="3104"/>
      <c r="B54" s="3140"/>
      <c r="C54" s="3141"/>
      <c r="D54" s="3121"/>
      <c r="E54" s="3112"/>
      <c r="F54" s="3114"/>
      <c r="G54" s="3131"/>
      <c r="H54" s="181"/>
      <c r="I54" s="182"/>
      <c r="L54" s="181"/>
    </row>
    <row r="55" spans="1:14" ht="15" customHeight="1" thickBot="1" x14ac:dyDescent="0.3">
      <c r="A55" s="413">
        <f>A56</f>
        <v>21118</v>
      </c>
      <c r="B55" s="414" t="s">
        <v>2</v>
      </c>
      <c r="C55" s="415" t="s">
        <v>157</v>
      </c>
      <c r="D55" s="416" t="s">
        <v>158</v>
      </c>
      <c r="E55" s="417">
        <f>E56</f>
        <v>35198</v>
      </c>
      <c r="F55" s="417">
        <f>F56</f>
        <v>35198</v>
      </c>
      <c r="G55" s="201" t="s">
        <v>6</v>
      </c>
      <c r="H55" s="181"/>
      <c r="I55" s="418"/>
      <c r="J55" s="418"/>
      <c r="K55" s="418"/>
      <c r="L55" s="181"/>
    </row>
    <row r="56" spans="1:14" ht="15" x14ac:dyDescent="0.25">
      <c r="A56" s="1990">
        <f>SUM(A57:A88)</f>
        <v>21118</v>
      </c>
      <c r="B56" s="1987" t="s">
        <v>2</v>
      </c>
      <c r="C56" s="419" t="s">
        <v>6</v>
      </c>
      <c r="D56" s="420" t="s">
        <v>314</v>
      </c>
      <c r="E56" s="1995">
        <f>SUM(E57:E94)</f>
        <v>35198</v>
      </c>
      <c r="F56" s="2457">
        <f>SUM(F57:F94)</f>
        <v>35198</v>
      </c>
      <c r="G56" s="1870"/>
      <c r="H56" s="215"/>
      <c r="I56" s="421"/>
      <c r="J56" s="421"/>
      <c r="K56" s="421"/>
      <c r="L56" s="215"/>
      <c r="M56" s="215"/>
      <c r="N56" s="215"/>
    </row>
    <row r="57" spans="1:14" ht="12.75" customHeight="1" x14ac:dyDescent="0.25">
      <c r="A57" s="1991">
        <v>17400</v>
      </c>
      <c r="B57" s="1988" t="s">
        <v>2</v>
      </c>
      <c r="C57" s="423">
        <v>1744000000</v>
      </c>
      <c r="D57" s="424" t="s">
        <v>118</v>
      </c>
      <c r="E57" s="1996">
        <v>18350</v>
      </c>
      <c r="F57" s="1868">
        <v>18350</v>
      </c>
      <c r="G57" s="1871"/>
      <c r="H57" s="425"/>
      <c r="I57" s="418"/>
      <c r="J57" s="418"/>
      <c r="K57" s="418"/>
    </row>
    <row r="58" spans="1:14" s="215" customFormat="1" ht="12.75" customHeight="1" x14ac:dyDescent="0.25">
      <c r="A58" s="1991">
        <v>1100</v>
      </c>
      <c r="B58" s="970" t="s">
        <v>2</v>
      </c>
      <c r="C58" s="423">
        <v>2700020000</v>
      </c>
      <c r="D58" s="424" t="s">
        <v>114</v>
      </c>
      <c r="E58" s="1996">
        <v>1100</v>
      </c>
      <c r="F58" s="1868">
        <v>1100</v>
      </c>
      <c r="G58" s="714"/>
      <c r="I58" s="421"/>
      <c r="J58" s="421"/>
      <c r="K58" s="421"/>
    </row>
    <row r="59" spans="1:14" s="215" customFormat="1" ht="12.75" customHeight="1" x14ac:dyDescent="0.25">
      <c r="A59" s="1991">
        <v>450</v>
      </c>
      <c r="B59" s="970" t="s">
        <v>2</v>
      </c>
      <c r="C59" s="423">
        <v>2700030000</v>
      </c>
      <c r="D59" s="424" t="s">
        <v>343</v>
      </c>
      <c r="E59" s="1996">
        <v>450</v>
      </c>
      <c r="F59" s="1868">
        <v>450</v>
      </c>
      <c r="G59" s="482"/>
      <c r="I59" s="421"/>
      <c r="J59" s="421"/>
      <c r="K59" s="421"/>
    </row>
    <row r="60" spans="1:14" ht="22.5" x14ac:dyDescent="0.25">
      <c r="A60" s="1991">
        <v>200</v>
      </c>
      <c r="B60" s="1988" t="s">
        <v>2</v>
      </c>
      <c r="C60" s="423">
        <v>2800050000</v>
      </c>
      <c r="D60" s="1663" t="s">
        <v>129</v>
      </c>
      <c r="E60" s="1996">
        <v>200</v>
      </c>
      <c r="F60" s="1868">
        <v>200</v>
      </c>
      <c r="G60" s="1872"/>
      <c r="H60" s="425"/>
      <c r="I60" s="418"/>
      <c r="J60" s="418"/>
      <c r="K60" s="418"/>
    </row>
    <row r="61" spans="1:14" s="215" customFormat="1" ht="12.75" customHeight="1" x14ac:dyDescent="0.25">
      <c r="A61" s="1992">
        <v>120</v>
      </c>
      <c r="B61" s="967" t="s">
        <v>2</v>
      </c>
      <c r="C61" s="1660">
        <v>2800080000</v>
      </c>
      <c r="D61" s="1661" t="s">
        <v>119</v>
      </c>
      <c r="E61" s="1997">
        <v>180</v>
      </c>
      <c r="F61" s="1869">
        <v>180</v>
      </c>
      <c r="G61" s="1873"/>
      <c r="I61" s="421"/>
      <c r="J61" s="421"/>
      <c r="K61" s="421"/>
    </row>
    <row r="62" spans="1:14" s="215" customFormat="1" ht="12.75" customHeight="1" x14ac:dyDescent="0.25">
      <c r="A62" s="1991">
        <v>60</v>
      </c>
      <c r="B62" s="970" t="s">
        <v>2</v>
      </c>
      <c r="C62" s="423">
        <v>2800090000</v>
      </c>
      <c r="D62" s="424" t="s">
        <v>120</v>
      </c>
      <c r="E62" s="1996">
        <v>90</v>
      </c>
      <c r="F62" s="1868">
        <v>90</v>
      </c>
      <c r="G62" s="482"/>
      <c r="I62" s="421"/>
      <c r="J62" s="421"/>
      <c r="K62" s="421"/>
    </row>
    <row r="63" spans="1:14" s="215" customFormat="1" ht="12.75" customHeight="1" x14ac:dyDescent="0.25">
      <c r="A63" s="1991">
        <v>120</v>
      </c>
      <c r="B63" s="970" t="s">
        <v>2</v>
      </c>
      <c r="C63" s="423">
        <v>2800100000</v>
      </c>
      <c r="D63" s="424" t="s">
        <v>344</v>
      </c>
      <c r="E63" s="1996">
        <v>180</v>
      </c>
      <c r="F63" s="1868">
        <v>180</v>
      </c>
      <c r="G63" s="482"/>
      <c r="I63" s="421"/>
      <c r="J63" s="421"/>
      <c r="K63" s="421"/>
    </row>
    <row r="64" spans="1:14" s="215" customFormat="1" ht="12.75" customHeight="1" x14ac:dyDescent="0.25">
      <c r="A64" s="1991">
        <v>120</v>
      </c>
      <c r="B64" s="970" t="s">
        <v>2</v>
      </c>
      <c r="C64" s="423">
        <v>2800110000</v>
      </c>
      <c r="D64" s="424" t="s">
        <v>121</v>
      </c>
      <c r="E64" s="1996">
        <v>180</v>
      </c>
      <c r="F64" s="1868">
        <v>180</v>
      </c>
      <c r="G64" s="482"/>
      <c r="I64" s="421"/>
      <c r="J64" s="421"/>
      <c r="K64" s="421"/>
    </row>
    <row r="65" spans="1:14" s="215" customFormat="1" ht="12.75" customHeight="1" x14ac:dyDescent="0.25">
      <c r="A65" s="1992">
        <v>60</v>
      </c>
      <c r="B65" s="967" t="s">
        <v>2</v>
      </c>
      <c r="C65" s="1660">
        <v>2800120000</v>
      </c>
      <c r="D65" s="1661" t="s">
        <v>122</v>
      </c>
      <c r="E65" s="1997">
        <v>90</v>
      </c>
      <c r="F65" s="1869">
        <v>90</v>
      </c>
      <c r="G65" s="1873"/>
      <c r="I65" s="421"/>
      <c r="J65" s="421"/>
      <c r="K65" s="421"/>
    </row>
    <row r="66" spans="1:14" s="215" customFormat="1" ht="12.75" customHeight="1" x14ac:dyDescent="0.25">
      <c r="A66" s="1991">
        <v>120</v>
      </c>
      <c r="B66" s="970" t="s">
        <v>2</v>
      </c>
      <c r="C66" s="423">
        <v>2800130000</v>
      </c>
      <c r="D66" s="424" t="s">
        <v>123</v>
      </c>
      <c r="E66" s="1996">
        <v>180</v>
      </c>
      <c r="F66" s="1868">
        <v>180</v>
      </c>
      <c r="G66" s="482"/>
      <c r="I66" s="421"/>
      <c r="J66" s="421"/>
      <c r="K66" s="421"/>
    </row>
    <row r="67" spans="1:14" s="215" customFormat="1" ht="12.75" customHeight="1" x14ac:dyDescent="0.25">
      <c r="A67" s="1991">
        <v>120</v>
      </c>
      <c r="B67" s="970" t="s">
        <v>2</v>
      </c>
      <c r="C67" s="423">
        <v>2800140000</v>
      </c>
      <c r="D67" s="424" t="s">
        <v>124</v>
      </c>
      <c r="E67" s="1996">
        <v>180</v>
      </c>
      <c r="F67" s="1868">
        <v>180</v>
      </c>
      <c r="G67" s="482"/>
      <c r="I67" s="421"/>
      <c r="J67" s="421"/>
      <c r="K67" s="421"/>
    </row>
    <row r="68" spans="1:14" s="215" customFormat="1" ht="12.75" customHeight="1" x14ac:dyDescent="0.25">
      <c r="A68" s="1991">
        <v>60</v>
      </c>
      <c r="B68" s="970" t="s">
        <v>2</v>
      </c>
      <c r="C68" s="423">
        <v>2800150000</v>
      </c>
      <c r="D68" s="424" t="s">
        <v>345</v>
      </c>
      <c r="E68" s="1996">
        <v>90</v>
      </c>
      <c r="F68" s="1868">
        <v>90</v>
      </c>
      <c r="G68" s="482"/>
      <c r="I68" s="421"/>
      <c r="J68" s="421"/>
      <c r="K68" s="421"/>
    </row>
    <row r="69" spans="1:14" s="215" customFormat="1" ht="12.75" customHeight="1" x14ac:dyDescent="0.25">
      <c r="A69" s="1991">
        <v>120</v>
      </c>
      <c r="B69" s="970" t="s">
        <v>2</v>
      </c>
      <c r="C69" s="423">
        <v>2800160000</v>
      </c>
      <c r="D69" s="424" t="s">
        <v>125</v>
      </c>
      <c r="E69" s="1996">
        <v>180</v>
      </c>
      <c r="F69" s="1868">
        <v>180</v>
      </c>
      <c r="G69" s="482"/>
      <c r="I69" s="428"/>
      <c r="J69" s="428"/>
      <c r="K69" s="428"/>
    </row>
    <row r="70" spans="1:14" s="215" customFormat="1" ht="12.75" customHeight="1" thickBot="1" x14ac:dyDescent="0.3">
      <c r="A70" s="1994">
        <v>20</v>
      </c>
      <c r="B70" s="2101" t="s">
        <v>2</v>
      </c>
      <c r="C70" s="2102">
        <v>2800190000</v>
      </c>
      <c r="D70" s="2103" t="s">
        <v>126</v>
      </c>
      <c r="E70" s="1999">
        <v>20</v>
      </c>
      <c r="F70" s="1954">
        <v>20</v>
      </c>
      <c r="G70" s="2005"/>
      <c r="I70" s="428"/>
      <c r="J70" s="428"/>
      <c r="K70" s="428"/>
    </row>
    <row r="71" spans="1:14" s="215" customFormat="1" ht="12.75" customHeight="1" x14ac:dyDescent="0.25">
      <c r="A71" s="430"/>
      <c r="B71" s="853"/>
      <c r="C71" s="429"/>
      <c r="D71" s="429"/>
      <c r="E71" s="430"/>
      <c r="F71" s="216"/>
      <c r="G71" s="188"/>
      <c r="I71" s="428"/>
      <c r="J71" s="428"/>
      <c r="K71" s="428"/>
    </row>
    <row r="72" spans="1:14" s="215" customFormat="1" ht="12.75" customHeight="1" x14ac:dyDescent="0.25">
      <c r="A72" s="430"/>
      <c r="B72" s="853"/>
      <c r="C72" s="429"/>
      <c r="D72" s="429"/>
      <c r="E72" s="430"/>
      <c r="F72" s="216"/>
      <c r="G72" s="188"/>
      <c r="I72" s="428"/>
      <c r="J72" s="428"/>
      <c r="K72" s="428"/>
    </row>
    <row r="73" spans="1:14" ht="18.75" customHeight="1" x14ac:dyDescent="0.2">
      <c r="B73" s="180" t="s">
        <v>341</v>
      </c>
      <c r="C73" s="160"/>
      <c r="D73" s="160"/>
      <c r="E73" s="160"/>
      <c r="F73" s="160"/>
      <c r="G73" s="160"/>
      <c r="H73" s="190"/>
    </row>
    <row r="74" spans="1:14" ht="12" thickBot="1" x14ac:dyDescent="0.25">
      <c r="B74" s="189"/>
      <c r="C74" s="189"/>
      <c r="D74" s="189"/>
      <c r="E74" s="217"/>
      <c r="F74" s="217"/>
      <c r="G74" s="162" t="s">
        <v>105</v>
      </c>
      <c r="H74" s="181"/>
      <c r="I74" s="182"/>
      <c r="L74" s="181"/>
    </row>
    <row r="75" spans="1:14" ht="11.25" customHeight="1" x14ac:dyDescent="0.2">
      <c r="A75" s="3103" t="s">
        <v>2151</v>
      </c>
      <c r="B75" s="3128" t="s">
        <v>289</v>
      </c>
      <c r="C75" s="3117" t="s">
        <v>342</v>
      </c>
      <c r="D75" s="3119" t="s">
        <v>269</v>
      </c>
      <c r="E75" s="3111" t="s">
        <v>2160</v>
      </c>
      <c r="F75" s="3113" t="s">
        <v>2153</v>
      </c>
      <c r="G75" s="3130" t="s">
        <v>156</v>
      </c>
      <c r="H75" s="181"/>
      <c r="I75" s="182"/>
      <c r="L75" s="181"/>
    </row>
    <row r="76" spans="1:14" ht="21" customHeight="1" thickBot="1" x14ac:dyDescent="0.25">
      <c r="A76" s="3104"/>
      <c r="B76" s="3140"/>
      <c r="C76" s="3141"/>
      <c r="D76" s="3121"/>
      <c r="E76" s="3112"/>
      <c r="F76" s="3114"/>
      <c r="G76" s="3131"/>
      <c r="H76" s="181"/>
      <c r="I76" s="182"/>
      <c r="L76" s="181"/>
    </row>
    <row r="77" spans="1:14" ht="15" customHeight="1" thickBot="1" x14ac:dyDescent="0.3">
      <c r="A77" s="2002" t="s">
        <v>233</v>
      </c>
      <c r="B77" s="458" t="s">
        <v>6</v>
      </c>
      <c r="C77" s="459" t="s">
        <v>6</v>
      </c>
      <c r="D77" s="460"/>
      <c r="E77" s="2003" t="s">
        <v>233</v>
      </c>
      <c r="F77" s="461" t="s">
        <v>233</v>
      </c>
      <c r="G77" s="2004" t="s">
        <v>6</v>
      </c>
      <c r="H77" s="181"/>
      <c r="I77" s="418"/>
      <c r="J77" s="418"/>
      <c r="K77" s="418"/>
      <c r="L77" s="181"/>
    </row>
    <row r="78" spans="1:14" s="215" customFormat="1" ht="12.75" customHeight="1" x14ac:dyDescent="0.25">
      <c r="A78" s="2611">
        <v>20</v>
      </c>
      <c r="B78" s="2612" t="s">
        <v>2</v>
      </c>
      <c r="C78" s="2613">
        <v>2800200000</v>
      </c>
      <c r="D78" s="2614" t="s">
        <v>127</v>
      </c>
      <c r="E78" s="2615">
        <v>20</v>
      </c>
      <c r="F78" s="2616">
        <v>20</v>
      </c>
      <c r="G78" s="2617"/>
      <c r="I78" s="428"/>
      <c r="J78" s="428"/>
      <c r="K78" s="428"/>
    </row>
    <row r="79" spans="1:14" s="215" customFormat="1" ht="12.75" customHeight="1" x14ac:dyDescent="0.25">
      <c r="A79" s="1991">
        <v>200</v>
      </c>
      <c r="B79" s="1988" t="s">
        <v>2</v>
      </c>
      <c r="C79" s="423">
        <v>2800220000</v>
      </c>
      <c r="D79" s="424" t="s">
        <v>128</v>
      </c>
      <c r="E79" s="1996">
        <v>200</v>
      </c>
      <c r="F79" s="1868">
        <v>200</v>
      </c>
      <c r="G79" s="1872"/>
      <c r="H79" s="181"/>
      <c r="I79" s="418"/>
      <c r="J79" s="418"/>
      <c r="K79" s="418"/>
      <c r="L79" s="181"/>
      <c r="M79" s="181"/>
      <c r="N79" s="181"/>
    </row>
    <row r="80" spans="1:14" ht="12.75" customHeight="1" x14ac:dyDescent="0.25">
      <c r="A80" s="1991">
        <v>90</v>
      </c>
      <c r="B80" s="1988" t="s">
        <v>2</v>
      </c>
      <c r="C80" s="423">
        <v>2800240000</v>
      </c>
      <c r="D80" s="424" t="s">
        <v>117</v>
      </c>
      <c r="E80" s="1996">
        <v>90</v>
      </c>
      <c r="F80" s="1868">
        <v>90</v>
      </c>
      <c r="G80" s="1872"/>
      <c r="H80" s="425"/>
      <c r="I80" s="418"/>
      <c r="J80" s="418"/>
      <c r="K80" s="418"/>
    </row>
    <row r="81" spans="1:11" ht="15" x14ac:dyDescent="0.25">
      <c r="A81" s="1991">
        <v>38</v>
      </c>
      <c r="B81" s="1988" t="s">
        <v>2</v>
      </c>
      <c r="C81" s="423">
        <v>2800770000</v>
      </c>
      <c r="D81" s="1663" t="s">
        <v>1542</v>
      </c>
      <c r="E81" s="1996">
        <v>40</v>
      </c>
      <c r="F81" s="1868">
        <v>40</v>
      </c>
      <c r="G81" s="1872"/>
      <c r="H81" s="425"/>
      <c r="I81" s="418"/>
      <c r="J81" s="418"/>
      <c r="K81" s="418"/>
    </row>
    <row r="82" spans="1:11" ht="22.5" x14ac:dyDescent="0.25">
      <c r="A82" s="1991">
        <v>0</v>
      </c>
      <c r="B82" s="1988" t="s">
        <v>2</v>
      </c>
      <c r="C82" s="1982">
        <v>2710000000</v>
      </c>
      <c r="D82" s="1663" t="s">
        <v>1756</v>
      </c>
      <c r="E82" s="1996">
        <v>4000</v>
      </c>
      <c r="F82" s="1868">
        <v>4000</v>
      </c>
      <c r="G82" s="1872"/>
      <c r="H82" s="425"/>
      <c r="I82" s="418"/>
      <c r="J82" s="418"/>
      <c r="K82" s="418"/>
    </row>
    <row r="83" spans="1:11" ht="22.5" x14ac:dyDescent="0.25">
      <c r="A83" s="1993">
        <v>400</v>
      </c>
      <c r="B83" s="1989" t="s">
        <v>2</v>
      </c>
      <c r="C83" s="1983">
        <v>2710000000</v>
      </c>
      <c r="D83" s="1984" t="s">
        <v>1755</v>
      </c>
      <c r="E83" s="1998">
        <v>400</v>
      </c>
      <c r="F83" s="1985">
        <v>400</v>
      </c>
      <c r="G83" s="1986"/>
      <c r="H83" s="425"/>
      <c r="I83" s="418"/>
      <c r="J83" s="418"/>
      <c r="K83" s="418"/>
    </row>
    <row r="84" spans="1:11" ht="12.75" customHeight="1" x14ac:dyDescent="0.25">
      <c r="A84" s="1991">
        <v>100</v>
      </c>
      <c r="B84" s="1988" t="s">
        <v>2</v>
      </c>
      <c r="C84" s="1982" t="s">
        <v>1757</v>
      </c>
      <c r="D84" s="1663" t="s">
        <v>1758</v>
      </c>
      <c r="E84" s="1996">
        <v>100</v>
      </c>
      <c r="F84" s="1868">
        <v>100</v>
      </c>
      <c r="G84" s="1872"/>
      <c r="H84" s="425"/>
      <c r="I84" s="418"/>
      <c r="J84" s="418"/>
      <c r="K84" s="418"/>
    </row>
    <row r="85" spans="1:11" ht="12.75" customHeight="1" x14ac:dyDescent="0.25">
      <c r="A85" s="1991">
        <v>150</v>
      </c>
      <c r="B85" s="1988" t="s">
        <v>2</v>
      </c>
      <c r="C85" s="1982" t="s">
        <v>1759</v>
      </c>
      <c r="D85" s="1663" t="s">
        <v>1760</v>
      </c>
      <c r="E85" s="1996">
        <v>150</v>
      </c>
      <c r="F85" s="1868">
        <v>150</v>
      </c>
      <c r="G85" s="1872"/>
      <c r="H85" s="425"/>
      <c r="I85" s="418"/>
      <c r="J85" s="418"/>
      <c r="K85" s="418"/>
    </row>
    <row r="86" spans="1:11" ht="12.75" customHeight="1" x14ac:dyDescent="0.25">
      <c r="A86" s="1991">
        <v>5</v>
      </c>
      <c r="B86" s="1988" t="s">
        <v>2</v>
      </c>
      <c r="C86" s="1982" t="s">
        <v>1761</v>
      </c>
      <c r="D86" s="1663" t="s">
        <v>1762</v>
      </c>
      <c r="E86" s="1996">
        <v>5</v>
      </c>
      <c r="F86" s="1868">
        <v>5</v>
      </c>
      <c r="G86" s="1872"/>
      <c r="H86" s="425"/>
      <c r="I86" s="418"/>
      <c r="J86" s="418"/>
      <c r="K86" s="418"/>
    </row>
    <row r="87" spans="1:11" ht="12.75" customHeight="1" x14ac:dyDescent="0.25">
      <c r="A87" s="1991">
        <v>15</v>
      </c>
      <c r="B87" s="1988" t="s">
        <v>2</v>
      </c>
      <c r="C87" s="1982" t="s">
        <v>1763</v>
      </c>
      <c r="D87" s="1663" t="s">
        <v>1764</v>
      </c>
      <c r="E87" s="1996">
        <v>15</v>
      </c>
      <c r="F87" s="378">
        <v>0</v>
      </c>
      <c r="G87" s="1872"/>
      <c r="H87" s="425"/>
      <c r="I87" s="418"/>
      <c r="J87" s="418"/>
      <c r="K87" s="418"/>
    </row>
    <row r="88" spans="1:11" ht="12.75" customHeight="1" x14ac:dyDescent="0.25">
      <c r="A88" s="1991">
        <v>30</v>
      </c>
      <c r="B88" s="1988" t="s">
        <v>2</v>
      </c>
      <c r="C88" s="1982" t="s">
        <v>1765</v>
      </c>
      <c r="D88" s="1663" t="s">
        <v>1766</v>
      </c>
      <c r="E88" s="1996">
        <v>30</v>
      </c>
      <c r="F88" s="2456">
        <v>45</v>
      </c>
      <c r="G88" s="1872"/>
      <c r="H88" s="425"/>
      <c r="I88" s="418"/>
      <c r="J88" s="418"/>
      <c r="K88" s="418"/>
    </row>
    <row r="89" spans="1:11" ht="12.75" customHeight="1" x14ac:dyDescent="0.25">
      <c r="A89" s="1992">
        <v>0</v>
      </c>
      <c r="B89" s="1988" t="s">
        <v>2</v>
      </c>
      <c r="C89" s="2682">
        <v>2801050000</v>
      </c>
      <c r="D89" s="2683" t="s">
        <v>2179</v>
      </c>
      <c r="E89" s="1997">
        <v>7000</v>
      </c>
      <c r="F89" s="1981">
        <v>7000</v>
      </c>
      <c r="G89" s="1871"/>
      <c r="H89" s="425"/>
      <c r="I89" s="418"/>
      <c r="J89" s="418"/>
      <c r="K89" s="418"/>
    </row>
    <row r="90" spans="1:11" ht="12.75" customHeight="1" x14ac:dyDescent="0.25">
      <c r="A90" s="1991">
        <v>0</v>
      </c>
      <c r="B90" s="1988" t="s">
        <v>2</v>
      </c>
      <c r="C90" s="2682">
        <v>2801200000</v>
      </c>
      <c r="D90" s="2684" t="s">
        <v>2180</v>
      </c>
      <c r="E90" s="1996">
        <v>350</v>
      </c>
      <c r="F90" s="378">
        <v>350</v>
      </c>
      <c r="G90" s="1872"/>
      <c r="H90" s="425"/>
      <c r="I90" s="418"/>
      <c r="J90" s="418"/>
      <c r="K90" s="418"/>
    </row>
    <row r="91" spans="1:11" ht="12.75" customHeight="1" x14ac:dyDescent="0.25">
      <c r="A91" s="1991">
        <v>0</v>
      </c>
      <c r="B91" s="1988" t="s">
        <v>2</v>
      </c>
      <c r="C91" s="2682">
        <v>2801212003</v>
      </c>
      <c r="D91" s="2684" t="s">
        <v>2181</v>
      </c>
      <c r="E91" s="1996">
        <v>276</v>
      </c>
      <c r="F91" s="378">
        <v>276</v>
      </c>
      <c r="G91" s="1872"/>
      <c r="H91" s="425"/>
      <c r="I91" s="418"/>
      <c r="J91" s="418"/>
      <c r="K91" s="418"/>
    </row>
    <row r="92" spans="1:11" ht="12.75" customHeight="1" x14ac:dyDescent="0.25">
      <c r="A92" s="1991">
        <v>0</v>
      </c>
      <c r="B92" s="1988" t="s">
        <v>2</v>
      </c>
      <c r="C92" s="2682">
        <v>2801213005</v>
      </c>
      <c r="D92" s="2684" t="s">
        <v>2182</v>
      </c>
      <c r="E92" s="1996">
        <v>276</v>
      </c>
      <c r="F92" s="378">
        <v>276</v>
      </c>
      <c r="G92" s="1872"/>
      <c r="H92" s="425"/>
      <c r="I92" s="418"/>
      <c r="J92" s="418"/>
      <c r="K92" s="418"/>
    </row>
    <row r="93" spans="1:11" ht="12.75" customHeight="1" x14ac:dyDescent="0.25">
      <c r="A93" s="1991">
        <v>0</v>
      </c>
      <c r="B93" s="1988" t="s">
        <v>2</v>
      </c>
      <c r="C93" s="2682">
        <v>2801215001</v>
      </c>
      <c r="D93" s="2684" t="s">
        <v>2183</v>
      </c>
      <c r="E93" s="1996">
        <v>276</v>
      </c>
      <c r="F93" s="378">
        <v>276</v>
      </c>
      <c r="G93" s="1872"/>
      <c r="H93" s="425"/>
      <c r="I93" s="418"/>
      <c r="J93" s="418"/>
      <c r="K93" s="418"/>
    </row>
    <row r="94" spans="1:11" ht="12.75" customHeight="1" thickBot="1" x14ac:dyDescent="0.3">
      <c r="A94" s="1994">
        <v>0</v>
      </c>
      <c r="B94" s="2001" t="s">
        <v>2</v>
      </c>
      <c r="C94" s="2685">
        <v>2801220000</v>
      </c>
      <c r="D94" s="2686" t="s">
        <v>2184</v>
      </c>
      <c r="E94" s="1999">
        <v>500</v>
      </c>
      <c r="F94" s="2458">
        <v>500</v>
      </c>
      <c r="G94" s="2000"/>
      <c r="H94" s="425"/>
      <c r="I94" s="418"/>
      <c r="J94" s="418"/>
      <c r="K94" s="418"/>
    </row>
    <row r="95" spans="1:11" ht="12.6" customHeight="1" x14ac:dyDescent="0.25">
      <c r="A95" s="216"/>
      <c r="B95" s="398"/>
      <c r="C95" s="429"/>
      <c r="D95" s="429"/>
      <c r="E95" s="430"/>
      <c r="F95" s="216"/>
      <c r="G95" s="425"/>
      <c r="H95" s="425"/>
      <c r="I95" s="418"/>
      <c r="J95" s="418"/>
      <c r="K95" s="418"/>
    </row>
    <row r="96" spans="1:11" ht="12.6" customHeight="1" x14ac:dyDescent="0.25">
      <c r="A96" s="216"/>
      <c r="B96" s="398"/>
      <c r="C96" s="429"/>
      <c r="D96" s="429"/>
      <c r="E96" s="430"/>
      <c r="F96" s="216"/>
      <c r="G96" s="425"/>
      <c r="H96" s="425"/>
      <c r="I96" s="418"/>
      <c r="J96" s="418"/>
      <c r="K96" s="418"/>
    </row>
    <row r="97" spans="1:16" ht="18.75" customHeight="1" x14ac:dyDescent="0.2">
      <c r="B97" s="431" t="s">
        <v>346</v>
      </c>
      <c r="C97" s="160"/>
      <c r="D97" s="160"/>
      <c r="E97" s="160"/>
      <c r="F97" s="160"/>
      <c r="G97" s="160"/>
      <c r="H97" s="432"/>
    </row>
    <row r="98" spans="1:16" ht="12" thickBot="1" x14ac:dyDescent="0.25">
      <c r="B98" s="189"/>
      <c r="C98" s="189"/>
      <c r="D98" s="189"/>
      <c r="E98" s="162"/>
      <c r="F98" s="162"/>
      <c r="G98" s="162" t="s">
        <v>105</v>
      </c>
      <c r="H98" s="181"/>
      <c r="I98" s="182"/>
      <c r="L98" s="181"/>
    </row>
    <row r="99" spans="1:16" ht="11.25" customHeight="1" x14ac:dyDescent="0.2">
      <c r="A99" s="3103" t="s">
        <v>2151</v>
      </c>
      <c r="B99" s="3138" t="s">
        <v>153</v>
      </c>
      <c r="C99" s="3134" t="s">
        <v>347</v>
      </c>
      <c r="D99" s="3119" t="s">
        <v>348</v>
      </c>
      <c r="E99" s="3136" t="s">
        <v>2160</v>
      </c>
      <c r="F99" s="3113" t="s">
        <v>2153</v>
      </c>
      <c r="G99" s="3130" t="s">
        <v>156</v>
      </c>
      <c r="H99" s="182"/>
      <c r="I99" s="182"/>
      <c r="L99" s="181"/>
    </row>
    <row r="100" spans="1:16" ht="21" customHeight="1" thickBot="1" x14ac:dyDescent="0.25">
      <c r="A100" s="3104"/>
      <c r="B100" s="3139"/>
      <c r="C100" s="3135"/>
      <c r="D100" s="3121"/>
      <c r="E100" s="3137"/>
      <c r="F100" s="3114"/>
      <c r="G100" s="3131"/>
      <c r="H100" s="181"/>
      <c r="I100" s="182"/>
      <c r="L100" s="181"/>
    </row>
    <row r="101" spans="1:16" ht="15" customHeight="1" thickBot="1" x14ac:dyDescent="0.25">
      <c r="A101" s="166">
        <f>SUM(A102:A161)+SUM(A162:A162)</f>
        <v>45558</v>
      </c>
      <c r="B101" s="199" t="s">
        <v>2</v>
      </c>
      <c r="C101" s="433" t="s">
        <v>157</v>
      </c>
      <c r="D101" s="282" t="s">
        <v>158</v>
      </c>
      <c r="E101" s="166">
        <f>SUM(E102:E161)+SUM(E162:E162)</f>
        <v>94715.1</v>
      </c>
      <c r="F101" s="166">
        <f>SUM(F102:F161)+SUM(F162:F162)</f>
        <v>94715.1</v>
      </c>
      <c r="G101" s="201" t="s">
        <v>6</v>
      </c>
      <c r="H101" s="181"/>
      <c r="I101" s="182"/>
      <c r="L101" s="181"/>
      <c r="P101" s="434"/>
    </row>
    <row r="102" spans="1:16" ht="12.75" customHeight="1" x14ac:dyDescent="0.2">
      <c r="A102" s="2480">
        <v>319</v>
      </c>
      <c r="B102" s="2478" t="s">
        <v>2</v>
      </c>
      <c r="C102" s="2465" t="s">
        <v>1543</v>
      </c>
      <c r="D102" s="2471" t="s">
        <v>2222</v>
      </c>
      <c r="E102" s="2474"/>
      <c r="F102" s="441"/>
      <c r="G102" s="442"/>
      <c r="H102" s="181"/>
      <c r="I102" s="182"/>
      <c r="K102" s="232"/>
      <c r="L102" s="437"/>
      <c r="M102" s="437"/>
      <c r="N102" s="443"/>
      <c r="O102" s="444"/>
    </row>
    <row r="103" spans="1:16" ht="12.75" customHeight="1" x14ac:dyDescent="0.2">
      <c r="A103" s="2480">
        <v>0</v>
      </c>
      <c r="B103" s="2478" t="s">
        <v>2</v>
      </c>
      <c r="C103" s="2465" t="s">
        <v>2242</v>
      </c>
      <c r="D103" s="2471" t="s">
        <v>2223</v>
      </c>
      <c r="E103" s="2474">
        <v>2500</v>
      </c>
      <c r="F103" s="447">
        <v>2500</v>
      </c>
      <c r="G103" s="448"/>
      <c r="H103" s="181"/>
      <c r="I103" s="182"/>
      <c r="K103" s="232"/>
      <c r="L103" s="449"/>
      <c r="M103" s="449"/>
      <c r="N103" s="449"/>
      <c r="O103" s="444"/>
    </row>
    <row r="104" spans="1:16" ht="12.75" customHeight="1" x14ac:dyDescent="0.2">
      <c r="A104" s="2480">
        <v>900</v>
      </c>
      <c r="B104" s="2478" t="s">
        <v>2</v>
      </c>
      <c r="C104" s="2465" t="s">
        <v>349</v>
      </c>
      <c r="D104" s="2471" t="s">
        <v>2210</v>
      </c>
      <c r="E104" s="2474"/>
      <c r="F104" s="451"/>
      <c r="G104" s="448"/>
      <c r="H104" s="181"/>
      <c r="I104" s="182"/>
      <c r="K104" s="232"/>
      <c r="L104" s="437"/>
      <c r="M104" s="437"/>
      <c r="N104" s="437"/>
      <c r="O104" s="452"/>
    </row>
    <row r="105" spans="1:16" ht="12.75" customHeight="1" x14ac:dyDescent="0.2">
      <c r="A105" s="2480">
        <v>900</v>
      </c>
      <c r="B105" s="2478" t="s">
        <v>2</v>
      </c>
      <c r="C105" s="2465" t="s">
        <v>350</v>
      </c>
      <c r="D105" s="2471" t="s">
        <v>2212</v>
      </c>
      <c r="E105" s="2474"/>
      <c r="F105" s="447"/>
      <c r="G105" s="448"/>
      <c r="H105" s="181"/>
      <c r="I105" s="182"/>
      <c r="K105" s="232"/>
      <c r="L105" s="449"/>
      <c r="M105" s="449"/>
      <c r="N105" s="449"/>
      <c r="O105" s="444"/>
    </row>
    <row r="106" spans="1:16" ht="12.75" customHeight="1" x14ac:dyDescent="0.2">
      <c r="A106" s="2480">
        <v>30</v>
      </c>
      <c r="B106" s="2478" t="s">
        <v>2</v>
      </c>
      <c r="C106" s="1896" t="s">
        <v>1768</v>
      </c>
      <c r="D106" s="2471" t="s">
        <v>2673</v>
      </c>
      <c r="E106" s="2474">
        <v>70</v>
      </c>
      <c r="F106" s="441">
        <v>70</v>
      </c>
      <c r="G106" s="453"/>
      <c r="H106" s="181"/>
      <c r="I106" s="182"/>
      <c r="L106" s="181"/>
      <c r="M106" s="454"/>
      <c r="N106" s="449"/>
      <c r="O106" s="452"/>
    </row>
    <row r="107" spans="1:16" ht="12.75" customHeight="1" x14ac:dyDescent="0.2">
      <c r="A107" s="2481">
        <v>270</v>
      </c>
      <c r="B107" s="2478" t="s">
        <v>2</v>
      </c>
      <c r="C107" s="1896" t="s">
        <v>1768</v>
      </c>
      <c r="D107" s="2021" t="s">
        <v>2672</v>
      </c>
      <c r="E107" s="2475"/>
      <c r="F107" s="447"/>
      <c r="G107" s="453"/>
      <c r="H107" s="181"/>
      <c r="I107" s="182"/>
      <c r="L107" s="181"/>
      <c r="M107" s="454"/>
      <c r="N107" s="449"/>
      <c r="O107" s="452"/>
    </row>
    <row r="108" spans="1:16" ht="12.75" customHeight="1" x14ac:dyDescent="0.2">
      <c r="A108" s="2480">
        <v>5000</v>
      </c>
      <c r="B108" s="2478" t="s">
        <v>2</v>
      </c>
      <c r="C108" s="1896" t="s">
        <v>1907</v>
      </c>
      <c r="D108" s="2471" t="s">
        <v>2189</v>
      </c>
      <c r="E108" s="2474">
        <v>32000</v>
      </c>
      <c r="F108" s="447">
        <v>32000</v>
      </c>
      <c r="G108" s="448"/>
      <c r="H108" s="181"/>
      <c r="I108" s="182"/>
      <c r="L108" s="181"/>
      <c r="M108" s="454"/>
      <c r="N108" s="449"/>
      <c r="O108" s="452"/>
    </row>
    <row r="109" spans="1:16" ht="12.75" customHeight="1" x14ac:dyDescent="0.2">
      <c r="A109" s="2480">
        <v>0</v>
      </c>
      <c r="B109" s="2478" t="s">
        <v>2</v>
      </c>
      <c r="C109" s="2465" t="s">
        <v>2234</v>
      </c>
      <c r="D109" s="2471" t="s">
        <v>2211</v>
      </c>
      <c r="E109" s="2474">
        <v>900</v>
      </c>
      <c r="F109" s="441">
        <v>900</v>
      </c>
      <c r="G109" s="1662"/>
      <c r="H109" s="181"/>
      <c r="I109" s="182"/>
      <c r="L109" s="181"/>
      <c r="M109" s="454"/>
      <c r="N109" s="449"/>
      <c r="O109" s="452"/>
    </row>
    <row r="110" spans="1:16" ht="12.75" customHeight="1" x14ac:dyDescent="0.2">
      <c r="A110" s="2480">
        <v>0</v>
      </c>
      <c r="B110" s="2478" t="s">
        <v>2</v>
      </c>
      <c r="C110" s="2465" t="s">
        <v>2235</v>
      </c>
      <c r="D110" s="2471" t="s">
        <v>2213</v>
      </c>
      <c r="E110" s="2474">
        <v>900</v>
      </c>
      <c r="F110" s="441">
        <v>900</v>
      </c>
      <c r="G110" s="1662"/>
      <c r="H110" s="181"/>
      <c r="I110" s="182"/>
      <c r="L110" s="181"/>
      <c r="M110" s="454"/>
      <c r="N110" s="449"/>
      <c r="O110" s="452"/>
    </row>
    <row r="111" spans="1:16" ht="12.75" customHeight="1" x14ac:dyDescent="0.2">
      <c r="A111" s="2480">
        <v>300</v>
      </c>
      <c r="B111" s="2478" t="s">
        <v>2</v>
      </c>
      <c r="C111" s="2465" t="s">
        <v>351</v>
      </c>
      <c r="D111" s="2471" t="s">
        <v>2214</v>
      </c>
      <c r="E111" s="2474"/>
      <c r="F111" s="464"/>
      <c r="G111" s="453"/>
      <c r="H111" s="181"/>
      <c r="I111" s="182"/>
      <c r="L111" s="181"/>
      <c r="M111" s="454"/>
      <c r="N111" s="449"/>
      <c r="O111" s="452"/>
    </row>
    <row r="112" spans="1:16" ht="12.75" customHeight="1" x14ac:dyDescent="0.2">
      <c r="A112" s="2481">
        <v>0</v>
      </c>
      <c r="B112" s="2478" t="s">
        <v>2</v>
      </c>
      <c r="C112" s="2465" t="s">
        <v>1906</v>
      </c>
      <c r="D112" s="2021" t="s">
        <v>2216</v>
      </c>
      <c r="E112" s="2475"/>
      <c r="F112" s="464"/>
      <c r="G112" s="453"/>
      <c r="H112" s="181"/>
      <c r="I112" s="182"/>
      <c r="L112" s="181"/>
      <c r="M112" s="454"/>
      <c r="N112" s="449"/>
      <c r="O112" s="452"/>
    </row>
    <row r="113" spans="1:15" ht="12.75" customHeight="1" x14ac:dyDescent="0.2">
      <c r="A113" s="2480">
        <v>10350</v>
      </c>
      <c r="B113" s="2478" t="s">
        <v>2</v>
      </c>
      <c r="C113" s="2465" t="s">
        <v>2215</v>
      </c>
      <c r="D113" s="2471" t="s">
        <v>2217</v>
      </c>
      <c r="E113" s="2474">
        <v>1000</v>
      </c>
      <c r="F113" s="447">
        <v>1000</v>
      </c>
      <c r="G113" s="392"/>
      <c r="H113" s="181"/>
      <c r="I113" s="182"/>
      <c r="L113" s="181"/>
      <c r="M113" s="454"/>
      <c r="N113" s="449"/>
      <c r="O113" s="452"/>
    </row>
    <row r="114" spans="1:15" ht="12.75" customHeight="1" x14ac:dyDescent="0.2">
      <c r="A114" s="2481">
        <v>0</v>
      </c>
      <c r="B114" s="2478" t="s">
        <v>2</v>
      </c>
      <c r="C114" s="2465" t="s">
        <v>2215</v>
      </c>
      <c r="D114" s="2021" t="s">
        <v>2218</v>
      </c>
      <c r="E114" s="2475"/>
      <c r="F114" s="451"/>
      <c r="G114" s="392"/>
      <c r="H114" s="181"/>
      <c r="I114" s="182"/>
      <c r="L114" s="181"/>
      <c r="M114" s="454"/>
      <c r="N114" s="449"/>
      <c r="O114" s="452"/>
    </row>
    <row r="115" spans="1:15" ht="12.75" customHeight="1" x14ac:dyDescent="0.2">
      <c r="A115" s="2482">
        <v>2600</v>
      </c>
      <c r="B115" s="2478" t="s">
        <v>2</v>
      </c>
      <c r="C115" s="2465" t="s">
        <v>2236</v>
      </c>
      <c r="D115" s="2472" t="s">
        <v>2219</v>
      </c>
      <c r="E115" s="2476">
        <v>2200</v>
      </c>
      <c r="F115" s="447">
        <v>2200</v>
      </c>
      <c r="G115" s="392"/>
      <c r="H115" s="181"/>
      <c r="I115" s="182"/>
      <c r="L115" s="181"/>
    </row>
    <row r="116" spans="1:15" ht="12.75" customHeight="1" x14ac:dyDescent="0.2">
      <c r="A116" s="2482">
        <v>8000</v>
      </c>
      <c r="B116" s="2478" t="s">
        <v>2</v>
      </c>
      <c r="C116" s="2465" t="s">
        <v>2238</v>
      </c>
      <c r="D116" s="2472" t="s">
        <v>2237</v>
      </c>
      <c r="E116" s="2476"/>
      <c r="F116" s="451"/>
      <c r="G116" s="392"/>
      <c r="H116" s="181"/>
      <c r="I116" s="182"/>
      <c r="L116" s="181"/>
    </row>
    <row r="117" spans="1:15" ht="12.75" customHeight="1" x14ac:dyDescent="0.2">
      <c r="A117" s="2480">
        <v>0</v>
      </c>
      <c r="B117" s="2478" t="s">
        <v>2</v>
      </c>
      <c r="C117" s="1896" t="s">
        <v>2244</v>
      </c>
      <c r="D117" s="2471" t="s">
        <v>2220</v>
      </c>
      <c r="E117" s="2474">
        <v>925.05</v>
      </c>
      <c r="F117" s="447">
        <v>925.05</v>
      </c>
      <c r="G117" s="392"/>
      <c r="H117" s="181"/>
      <c r="I117" s="182"/>
      <c r="L117" s="181"/>
    </row>
    <row r="118" spans="1:15" ht="12.75" customHeight="1" x14ac:dyDescent="0.2">
      <c r="A118" s="2480">
        <v>0</v>
      </c>
      <c r="B118" s="2478" t="s">
        <v>2</v>
      </c>
      <c r="C118" s="2465" t="s">
        <v>2243</v>
      </c>
      <c r="D118" s="2471" t="s">
        <v>2224</v>
      </c>
      <c r="E118" s="2474">
        <v>1000</v>
      </c>
      <c r="F118" s="441">
        <v>1000</v>
      </c>
      <c r="G118" s="1662"/>
      <c r="H118" s="181"/>
      <c r="I118" s="182"/>
      <c r="L118" s="181"/>
    </row>
    <row r="119" spans="1:15" ht="12.75" customHeight="1" x14ac:dyDescent="0.2">
      <c r="A119" s="2480">
        <v>2000</v>
      </c>
      <c r="B119" s="2478" t="s">
        <v>2</v>
      </c>
      <c r="C119" s="2465" t="s">
        <v>1767</v>
      </c>
      <c r="D119" s="2471" t="s">
        <v>2225</v>
      </c>
      <c r="E119" s="2474">
        <v>7710</v>
      </c>
      <c r="F119" s="441">
        <v>7710</v>
      </c>
      <c r="G119" s="1662"/>
      <c r="H119" s="181"/>
      <c r="I119" s="182"/>
      <c r="L119" s="181"/>
    </row>
    <row r="120" spans="1:15" ht="12.75" customHeight="1" x14ac:dyDescent="0.2">
      <c r="A120" s="2481">
        <v>0</v>
      </c>
      <c r="B120" s="2478" t="s">
        <v>2</v>
      </c>
      <c r="C120" s="2465" t="s">
        <v>1767</v>
      </c>
      <c r="D120" s="2021" t="s">
        <v>2226</v>
      </c>
      <c r="E120" s="2475"/>
      <c r="F120" s="441"/>
      <c r="G120" s="1662"/>
      <c r="H120" s="181"/>
      <c r="I120" s="182"/>
      <c r="L120" s="181"/>
    </row>
    <row r="121" spans="1:15" ht="12.75" customHeight="1" x14ac:dyDescent="0.2">
      <c r="A121" s="2480">
        <v>11</v>
      </c>
      <c r="B121" s="2478" t="s">
        <v>2</v>
      </c>
      <c r="C121" s="2465" t="s">
        <v>352</v>
      </c>
      <c r="D121" s="2471" t="s">
        <v>2185</v>
      </c>
      <c r="E121" s="2474"/>
      <c r="F121" s="441"/>
      <c r="G121" s="1662"/>
      <c r="H121" s="181"/>
      <c r="I121" s="182"/>
      <c r="L121" s="181"/>
    </row>
    <row r="122" spans="1:15" ht="12.75" customHeight="1" x14ac:dyDescent="0.2">
      <c r="A122" s="2481">
        <v>22</v>
      </c>
      <c r="B122" s="2478" t="s">
        <v>2</v>
      </c>
      <c r="C122" s="2465" t="s">
        <v>352</v>
      </c>
      <c r="D122" s="2021" t="s">
        <v>2186</v>
      </c>
      <c r="E122" s="2475"/>
      <c r="F122" s="441"/>
      <c r="G122" s="1662"/>
      <c r="H122" s="181"/>
      <c r="I122" s="182"/>
      <c r="L122" s="181"/>
    </row>
    <row r="123" spans="1:15" ht="12.75" customHeight="1" x14ac:dyDescent="0.2">
      <c r="A123" s="2480">
        <v>5</v>
      </c>
      <c r="B123" s="2478" t="s">
        <v>2</v>
      </c>
      <c r="C123" s="2465" t="s">
        <v>353</v>
      </c>
      <c r="D123" s="2471" t="s">
        <v>2187</v>
      </c>
      <c r="E123" s="2474">
        <v>25</v>
      </c>
      <c r="F123" s="441">
        <v>25</v>
      </c>
      <c r="G123" s="1662"/>
      <c r="H123" s="181"/>
      <c r="I123" s="182"/>
      <c r="L123" s="181"/>
    </row>
    <row r="124" spans="1:15" ht="12.75" customHeight="1" x14ac:dyDescent="0.2">
      <c r="A124" s="2481">
        <v>10</v>
      </c>
      <c r="B124" s="2478" t="s">
        <v>2</v>
      </c>
      <c r="C124" s="2465" t="s">
        <v>353</v>
      </c>
      <c r="D124" s="2021" t="s">
        <v>2188</v>
      </c>
      <c r="E124" s="2475"/>
      <c r="F124" s="441"/>
      <c r="G124" s="1662"/>
      <c r="H124" s="181"/>
      <c r="I124" s="182"/>
      <c r="L124" s="181"/>
    </row>
    <row r="125" spans="1:15" ht="12.75" customHeight="1" x14ac:dyDescent="0.2">
      <c r="A125" s="2480">
        <v>0</v>
      </c>
      <c r="B125" s="2478" t="s">
        <v>2</v>
      </c>
      <c r="C125" s="1896" t="s">
        <v>2196</v>
      </c>
      <c r="D125" s="2471" t="s">
        <v>2192</v>
      </c>
      <c r="E125" s="2474">
        <v>10</v>
      </c>
      <c r="F125" s="441">
        <v>10</v>
      </c>
      <c r="G125" s="1662"/>
      <c r="H125" s="181"/>
      <c r="I125" s="182"/>
      <c r="L125" s="181"/>
    </row>
    <row r="126" spans="1:15" ht="12.75" customHeight="1" x14ac:dyDescent="0.2">
      <c r="A126" s="2481">
        <v>0</v>
      </c>
      <c r="B126" s="2478" t="s">
        <v>2</v>
      </c>
      <c r="C126" s="1896" t="s">
        <v>2196</v>
      </c>
      <c r="D126" s="2021" t="s">
        <v>2193</v>
      </c>
      <c r="E126" s="2475"/>
      <c r="F126" s="441"/>
      <c r="G126" s="1662"/>
      <c r="H126" s="181"/>
      <c r="I126" s="182"/>
      <c r="L126" s="181"/>
    </row>
    <row r="127" spans="1:15" ht="22.5" x14ac:dyDescent="0.2">
      <c r="A127" s="2480">
        <v>130</v>
      </c>
      <c r="B127" s="2478" t="s">
        <v>2</v>
      </c>
      <c r="C127" s="2465" t="s">
        <v>1546</v>
      </c>
      <c r="D127" s="2471" t="s">
        <v>2194</v>
      </c>
      <c r="E127" s="2475"/>
      <c r="F127" s="441"/>
      <c r="G127" s="1662"/>
      <c r="H127" s="181"/>
      <c r="I127" s="182"/>
      <c r="L127" s="181"/>
    </row>
    <row r="128" spans="1:15" ht="22.5" x14ac:dyDescent="0.2">
      <c r="A128" s="2481">
        <v>1170</v>
      </c>
      <c r="B128" s="2478" t="s">
        <v>2</v>
      </c>
      <c r="C128" s="2465" t="s">
        <v>1546</v>
      </c>
      <c r="D128" s="2021" t="s">
        <v>2195</v>
      </c>
      <c r="E128" s="2475"/>
      <c r="F128" s="441"/>
      <c r="G128" s="1662"/>
      <c r="H128" s="181"/>
      <c r="I128" s="182"/>
      <c r="L128" s="181"/>
    </row>
    <row r="129" spans="1:12" ht="22.5" x14ac:dyDescent="0.2">
      <c r="A129" s="2480">
        <v>2000</v>
      </c>
      <c r="B129" s="2478" t="s">
        <v>2</v>
      </c>
      <c r="C129" s="2465" t="s">
        <v>1908</v>
      </c>
      <c r="D129" s="2471" t="s">
        <v>2203</v>
      </c>
      <c r="E129" s="2474">
        <v>5000</v>
      </c>
      <c r="F129" s="441">
        <v>5000</v>
      </c>
      <c r="G129" s="1662"/>
      <c r="H129" s="181"/>
      <c r="I129" s="182"/>
      <c r="L129" s="181"/>
    </row>
    <row r="130" spans="1:12" ht="12.75" customHeight="1" x14ac:dyDescent="0.2">
      <c r="A130" s="2480">
        <v>6</v>
      </c>
      <c r="B130" s="2478" t="s">
        <v>2</v>
      </c>
      <c r="C130" s="1896" t="s">
        <v>354</v>
      </c>
      <c r="D130" s="2471" t="s">
        <v>2190</v>
      </c>
      <c r="E130" s="2474"/>
      <c r="F130" s="441"/>
      <c r="G130" s="1662"/>
      <c r="H130" s="181"/>
      <c r="I130" s="182"/>
      <c r="L130" s="181"/>
    </row>
    <row r="131" spans="1:12" ht="12.75" customHeight="1" x14ac:dyDescent="0.2">
      <c r="A131" s="2481">
        <v>60</v>
      </c>
      <c r="B131" s="2478" t="s">
        <v>2</v>
      </c>
      <c r="C131" s="1896" t="s">
        <v>354</v>
      </c>
      <c r="D131" s="2021" t="s">
        <v>2191</v>
      </c>
      <c r="E131" s="2475"/>
      <c r="F131" s="441"/>
      <c r="G131" s="1662"/>
      <c r="H131" s="181"/>
      <c r="I131" s="182"/>
      <c r="L131" s="181"/>
    </row>
    <row r="132" spans="1:12" ht="22.5" x14ac:dyDescent="0.2">
      <c r="A132" s="2480">
        <v>500</v>
      </c>
      <c r="B132" s="2478" t="s">
        <v>2</v>
      </c>
      <c r="C132" s="2465" t="s">
        <v>2239</v>
      </c>
      <c r="D132" s="2471" t="s">
        <v>2228</v>
      </c>
      <c r="E132" s="2474">
        <v>500</v>
      </c>
      <c r="F132" s="441">
        <v>500</v>
      </c>
      <c r="G132" s="1662"/>
      <c r="H132" s="181"/>
      <c r="I132" s="182"/>
      <c r="L132" s="181"/>
    </row>
    <row r="133" spans="1:12" ht="23.25" thickBot="1" x14ac:dyDescent="0.25">
      <c r="A133" s="2483">
        <v>0</v>
      </c>
      <c r="B133" s="2479" t="s">
        <v>2</v>
      </c>
      <c r="C133" s="2468" t="s">
        <v>2239</v>
      </c>
      <c r="D133" s="2473" t="s">
        <v>2229</v>
      </c>
      <c r="E133" s="2477"/>
      <c r="F133" s="2469"/>
      <c r="G133" s="2470"/>
      <c r="H133" s="181"/>
      <c r="I133" s="182"/>
      <c r="L133" s="181"/>
    </row>
    <row r="134" spans="1:12" x14ac:dyDescent="0.2">
      <c r="A134" s="2056"/>
      <c r="B134" s="2467"/>
      <c r="C134" s="1898"/>
      <c r="D134" s="1878"/>
      <c r="E134" s="2056"/>
      <c r="F134" s="444"/>
      <c r="G134" s="188"/>
      <c r="H134" s="181"/>
      <c r="I134" s="182"/>
      <c r="L134" s="181"/>
    </row>
    <row r="135" spans="1:12" x14ac:dyDescent="0.2">
      <c r="A135" s="2056"/>
      <c r="B135" s="2467"/>
      <c r="C135" s="1898"/>
      <c r="D135" s="1878"/>
      <c r="E135" s="2056"/>
      <c r="F135" s="444"/>
      <c r="G135" s="188"/>
      <c r="H135" s="181"/>
      <c r="I135" s="182"/>
      <c r="L135" s="181"/>
    </row>
    <row r="136" spans="1:12" ht="15.75" x14ac:dyDescent="0.2">
      <c r="B136" s="431" t="s">
        <v>346</v>
      </c>
      <c r="C136" s="160"/>
      <c r="D136" s="160"/>
      <c r="E136" s="160"/>
      <c r="F136" s="160"/>
      <c r="G136" s="160"/>
      <c r="H136" s="181"/>
      <c r="I136" s="182"/>
      <c r="L136" s="181"/>
    </row>
    <row r="137" spans="1:12" ht="12" thickBot="1" x14ac:dyDescent="0.25">
      <c r="A137" s="444"/>
      <c r="B137" s="455"/>
      <c r="C137" s="456"/>
      <c r="D137" s="232"/>
      <c r="E137" s="452"/>
      <c r="F137" s="452"/>
      <c r="G137" s="457" t="s">
        <v>105</v>
      </c>
      <c r="H137" s="181"/>
      <c r="I137" s="182"/>
      <c r="L137" s="181"/>
    </row>
    <row r="138" spans="1:12" x14ac:dyDescent="0.2">
      <c r="A138" s="3103" t="s">
        <v>2151</v>
      </c>
      <c r="B138" s="3132" t="s">
        <v>153</v>
      </c>
      <c r="C138" s="3134" t="s">
        <v>347</v>
      </c>
      <c r="D138" s="3124" t="s">
        <v>348</v>
      </c>
      <c r="E138" s="3136" t="s">
        <v>2160</v>
      </c>
      <c r="F138" s="3113" t="s">
        <v>2153</v>
      </c>
      <c r="G138" s="3101" t="s">
        <v>156</v>
      </c>
      <c r="H138" s="181"/>
      <c r="I138" s="182"/>
      <c r="L138" s="181"/>
    </row>
    <row r="139" spans="1:12" ht="12" thickBot="1" x14ac:dyDescent="0.25">
      <c r="A139" s="3104"/>
      <c r="B139" s="3133"/>
      <c r="C139" s="3135"/>
      <c r="D139" s="3125"/>
      <c r="E139" s="3137"/>
      <c r="F139" s="3114"/>
      <c r="G139" s="3102"/>
      <c r="H139" s="181"/>
      <c r="I139" s="182"/>
      <c r="L139" s="181"/>
    </row>
    <row r="140" spans="1:12" ht="12" thickBot="1" x14ac:dyDescent="0.25">
      <c r="A140" s="2002" t="s">
        <v>233</v>
      </c>
      <c r="B140" s="2488" t="s">
        <v>6</v>
      </c>
      <c r="C140" s="459" t="s">
        <v>6</v>
      </c>
      <c r="D140" s="2484"/>
      <c r="E140" s="2003" t="s">
        <v>233</v>
      </c>
      <c r="F140" s="461" t="s">
        <v>233</v>
      </c>
      <c r="G140" s="2004" t="s">
        <v>6</v>
      </c>
      <c r="H140" s="181"/>
      <c r="I140" s="182"/>
      <c r="L140" s="181"/>
    </row>
    <row r="141" spans="1:12" ht="12.75" customHeight="1" x14ac:dyDescent="0.2">
      <c r="A141" s="2491">
        <v>7</v>
      </c>
      <c r="B141" s="2489" t="s">
        <v>2</v>
      </c>
      <c r="C141" s="2466" t="s">
        <v>1547</v>
      </c>
      <c r="D141" s="2485" t="s">
        <v>2199</v>
      </c>
      <c r="E141" s="2486"/>
      <c r="F141" s="441"/>
      <c r="G141" s="1662"/>
      <c r="H141" s="181"/>
      <c r="I141" s="182"/>
      <c r="L141" s="181"/>
    </row>
    <row r="142" spans="1:12" ht="12.75" customHeight="1" x14ac:dyDescent="0.2">
      <c r="A142" s="2481">
        <v>63</v>
      </c>
      <c r="B142" s="2478" t="s">
        <v>2</v>
      </c>
      <c r="C142" s="2465" t="s">
        <v>1547</v>
      </c>
      <c r="D142" s="2021" t="s">
        <v>2200</v>
      </c>
      <c r="E142" s="2475"/>
      <c r="F142" s="441"/>
      <c r="G142" s="1662"/>
      <c r="H142" s="181"/>
      <c r="I142" s="182"/>
      <c r="L142" s="181"/>
    </row>
    <row r="143" spans="1:12" ht="12.75" customHeight="1" x14ac:dyDescent="0.2">
      <c r="A143" s="2480">
        <v>205</v>
      </c>
      <c r="B143" s="2478" t="s">
        <v>2</v>
      </c>
      <c r="C143" s="2465" t="s">
        <v>1548</v>
      </c>
      <c r="D143" s="2471" t="s">
        <v>2240</v>
      </c>
      <c r="E143" s="2474">
        <v>500</v>
      </c>
      <c r="F143" s="441">
        <v>500</v>
      </c>
      <c r="G143" s="1662"/>
      <c r="H143" s="181"/>
      <c r="I143" s="182"/>
      <c r="L143" s="181"/>
    </row>
    <row r="144" spans="1:12" ht="12.75" customHeight="1" x14ac:dyDescent="0.2">
      <c r="A144" s="2480">
        <v>225</v>
      </c>
      <c r="B144" s="2478" t="s">
        <v>2</v>
      </c>
      <c r="C144" s="1896" t="s">
        <v>1549</v>
      </c>
      <c r="D144" s="2471" t="s">
        <v>2201</v>
      </c>
      <c r="E144" s="2474">
        <v>1500</v>
      </c>
      <c r="F144" s="441">
        <v>1500</v>
      </c>
      <c r="G144" s="1662"/>
      <c r="H144" s="181"/>
      <c r="I144" s="182"/>
      <c r="L144" s="181"/>
    </row>
    <row r="145" spans="1:12" ht="12.75" customHeight="1" x14ac:dyDescent="0.2">
      <c r="A145" s="2481">
        <v>1275</v>
      </c>
      <c r="B145" s="2478" t="s">
        <v>2</v>
      </c>
      <c r="C145" s="1896" t="s">
        <v>1549</v>
      </c>
      <c r="D145" s="2021" t="s">
        <v>2202</v>
      </c>
      <c r="E145" s="2475"/>
      <c r="F145" s="441"/>
      <c r="G145" s="1662"/>
      <c r="H145" s="181"/>
      <c r="I145" s="182"/>
      <c r="L145" s="181"/>
    </row>
    <row r="146" spans="1:12" ht="12.75" customHeight="1" x14ac:dyDescent="0.2">
      <c r="A146" s="2480">
        <v>3250</v>
      </c>
      <c r="B146" s="2478" t="s">
        <v>2</v>
      </c>
      <c r="C146" s="1896" t="s">
        <v>369</v>
      </c>
      <c r="D146" s="2471" t="s">
        <v>2197</v>
      </c>
      <c r="E146" s="2474"/>
      <c r="F146" s="441"/>
      <c r="G146" s="1662"/>
      <c r="H146" s="181"/>
      <c r="I146" s="182"/>
      <c r="L146" s="181"/>
    </row>
    <row r="147" spans="1:12" ht="12.75" customHeight="1" x14ac:dyDescent="0.2">
      <c r="A147" s="2481">
        <v>3250</v>
      </c>
      <c r="B147" s="2478" t="s">
        <v>2</v>
      </c>
      <c r="C147" s="1896" t="s">
        <v>369</v>
      </c>
      <c r="D147" s="2021" t="s">
        <v>2198</v>
      </c>
      <c r="E147" s="2475"/>
      <c r="F147" s="441"/>
      <c r="G147" s="1662"/>
      <c r="H147" s="181"/>
      <c r="I147" s="182"/>
      <c r="L147" s="181"/>
    </row>
    <row r="148" spans="1:12" ht="12.75" customHeight="1" x14ac:dyDescent="0.2">
      <c r="A148" s="2480">
        <v>1350</v>
      </c>
      <c r="B148" s="2478" t="s">
        <v>2</v>
      </c>
      <c r="C148" s="2465" t="s">
        <v>2241</v>
      </c>
      <c r="D148" s="2471" t="s">
        <v>2227</v>
      </c>
      <c r="E148" s="2474">
        <v>5000</v>
      </c>
      <c r="F148" s="441">
        <v>5000</v>
      </c>
      <c r="G148" s="1662"/>
      <c r="H148" s="181"/>
      <c r="I148" s="182"/>
      <c r="L148" s="181"/>
    </row>
    <row r="149" spans="1:12" ht="12.75" customHeight="1" x14ac:dyDescent="0.2">
      <c r="A149" s="2481">
        <v>1350</v>
      </c>
      <c r="B149" s="2478" t="s">
        <v>2</v>
      </c>
      <c r="C149" s="2465" t="s">
        <v>2241</v>
      </c>
      <c r="D149" s="2021" t="s">
        <v>2227</v>
      </c>
      <c r="E149" s="2475"/>
      <c r="F149" s="441"/>
      <c r="G149" s="1662"/>
      <c r="H149" s="181"/>
      <c r="I149" s="182"/>
      <c r="L149" s="181"/>
    </row>
    <row r="150" spans="1:12" ht="12.75" customHeight="1" x14ac:dyDescent="0.2">
      <c r="A150" s="2480">
        <v>0</v>
      </c>
      <c r="B150" s="2478" t="s">
        <v>2</v>
      </c>
      <c r="C150" s="2465" t="s">
        <v>2434</v>
      </c>
      <c r="D150" s="2471" t="s">
        <v>2230</v>
      </c>
      <c r="E150" s="2474">
        <v>18900</v>
      </c>
      <c r="F150" s="441">
        <v>18900</v>
      </c>
      <c r="G150" s="1662"/>
      <c r="H150" s="181"/>
      <c r="I150" s="182"/>
      <c r="L150" s="181"/>
    </row>
    <row r="151" spans="1:12" ht="12.75" customHeight="1" x14ac:dyDescent="0.2">
      <c r="A151" s="2481">
        <v>0</v>
      </c>
      <c r="B151" s="2478" t="s">
        <v>2</v>
      </c>
      <c r="C151" s="2465" t="s">
        <v>2434</v>
      </c>
      <c r="D151" s="2021" t="s">
        <v>2231</v>
      </c>
      <c r="E151" s="2475"/>
      <c r="F151" s="441"/>
      <c r="G151" s="1662"/>
      <c r="H151" s="181"/>
      <c r="I151" s="182"/>
      <c r="L151" s="181"/>
    </row>
    <row r="152" spans="1:12" ht="22.5" x14ac:dyDescent="0.2">
      <c r="A152" s="2480">
        <v>0</v>
      </c>
      <c r="B152" s="2478" t="s">
        <v>2</v>
      </c>
      <c r="C152" s="2682">
        <v>2650250000</v>
      </c>
      <c r="D152" s="2471" t="s">
        <v>2221</v>
      </c>
      <c r="E152" s="2474">
        <v>925.05</v>
      </c>
      <c r="F152" s="441">
        <v>925.05</v>
      </c>
      <c r="G152" s="1662"/>
      <c r="H152" s="181"/>
      <c r="I152" s="182"/>
      <c r="L152" s="181"/>
    </row>
    <row r="153" spans="1:12" ht="22.5" x14ac:dyDescent="0.2">
      <c r="A153" s="2481">
        <v>0</v>
      </c>
      <c r="B153" s="2490" t="s">
        <v>2</v>
      </c>
      <c r="C153" s="2682">
        <v>2650250000</v>
      </c>
      <c r="D153" s="2021" t="s">
        <v>2245</v>
      </c>
      <c r="E153" s="2487"/>
      <c r="F153" s="441"/>
      <c r="G153" s="1662"/>
      <c r="H153" s="181"/>
      <c r="I153" s="182"/>
      <c r="L153" s="181"/>
    </row>
    <row r="154" spans="1:12" x14ac:dyDescent="0.2">
      <c r="A154" s="2480">
        <v>0</v>
      </c>
      <c r="B154" s="2478" t="s">
        <v>2</v>
      </c>
      <c r="C154" s="2682">
        <v>9620141910</v>
      </c>
      <c r="D154" s="2471" t="s">
        <v>2232</v>
      </c>
      <c r="E154" s="2474">
        <v>12250</v>
      </c>
      <c r="F154" s="441">
        <v>12250</v>
      </c>
      <c r="G154" s="1662"/>
      <c r="H154" s="181"/>
      <c r="I154" s="182"/>
      <c r="L154" s="181"/>
    </row>
    <row r="155" spans="1:12" ht="12.75" customHeight="1" x14ac:dyDescent="0.2">
      <c r="A155" s="2481">
        <v>0</v>
      </c>
      <c r="B155" s="2478" t="s">
        <v>2</v>
      </c>
      <c r="C155" s="2682">
        <v>9620141910</v>
      </c>
      <c r="D155" s="2021" t="s">
        <v>2233</v>
      </c>
      <c r="E155" s="2475"/>
      <c r="F155" s="441"/>
      <c r="G155" s="1662"/>
      <c r="H155" s="181"/>
      <c r="I155" s="182"/>
      <c r="L155" s="181"/>
    </row>
    <row r="156" spans="1:12" ht="22.5" x14ac:dyDescent="0.2">
      <c r="A156" s="2480">
        <v>0</v>
      </c>
      <c r="B156" s="2478" t="s">
        <v>2</v>
      </c>
      <c r="C156" s="2682">
        <v>7620181703</v>
      </c>
      <c r="D156" s="2471" t="s">
        <v>2204</v>
      </c>
      <c r="E156" s="2474">
        <v>100</v>
      </c>
      <c r="F156" s="441">
        <v>100</v>
      </c>
      <c r="G156" s="1662"/>
      <c r="H156" s="181"/>
      <c r="I156" s="182"/>
      <c r="L156" s="181"/>
    </row>
    <row r="157" spans="1:12" ht="22.5" x14ac:dyDescent="0.2">
      <c r="A157" s="2481">
        <v>0</v>
      </c>
      <c r="B157" s="2478" t="s">
        <v>2</v>
      </c>
      <c r="C157" s="2682">
        <v>7620181703</v>
      </c>
      <c r="D157" s="2021" t="s">
        <v>2205</v>
      </c>
      <c r="E157" s="2475"/>
      <c r="F157" s="441"/>
      <c r="G157" s="1662"/>
      <c r="H157" s="181"/>
      <c r="I157" s="182"/>
      <c r="L157" s="181"/>
    </row>
    <row r="158" spans="1:12" ht="22.5" x14ac:dyDescent="0.2">
      <c r="A158" s="2480">
        <v>0</v>
      </c>
      <c r="B158" s="2478" t="s">
        <v>2</v>
      </c>
      <c r="C158" s="2682">
        <v>7620191703</v>
      </c>
      <c r="D158" s="2471" t="s">
        <v>2206</v>
      </c>
      <c r="E158" s="2474">
        <v>250</v>
      </c>
      <c r="F158" s="441">
        <v>250</v>
      </c>
      <c r="G158" s="1662"/>
      <c r="H158" s="181"/>
      <c r="I158" s="182"/>
      <c r="L158" s="181"/>
    </row>
    <row r="159" spans="1:12" ht="22.5" x14ac:dyDescent="0.2">
      <c r="A159" s="2481">
        <v>0</v>
      </c>
      <c r="B159" s="2478" t="s">
        <v>2</v>
      </c>
      <c r="C159" s="2682">
        <v>7620191703</v>
      </c>
      <c r="D159" s="2021" t="s">
        <v>2207</v>
      </c>
      <c r="E159" s="2475"/>
      <c r="F159" s="441"/>
      <c r="G159" s="1662"/>
      <c r="H159" s="181"/>
      <c r="I159" s="182"/>
      <c r="L159" s="181"/>
    </row>
    <row r="160" spans="1:12" ht="22.5" x14ac:dyDescent="0.2">
      <c r="A160" s="2480">
        <v>0</v>
      </c>
      <c r="B160" s="2478" t="s">
        <v>2</v>
      </c>
      <c r="C160" s="2682">
        <v>7620201702</v>
      </c>
      <c r="D160" s="2471" t="s">
        <v>2208</v>
      </c>
      <c r="E160" s="2474">
        <v>550</v>
      </c>
      <c r="F160" s="441">
        <v>550</v>
      </c>
      <c r="G160" s="1662"/>
      <c r="H160" s="181"/>
      <c r="I160" s="182"/>
      <c r="L160" s="181"/>
    </row>
    <row r="161" spans="1:14" ht="23.25" thickBot="1" x14ac:dyDescent="0.25">
      <c r="A161" s="2483">
        <v>0</v>
      </c>
      <c r="B161" s="2479" t="s">
        <v>2</v>
      </c>
      <c r="C161" s="2959">
        <v>7620201702</v>
      </c>
      <c r="D161" s="2473" t="s">
        <v>2209</v>
      </c>
      <c r="E161" s="2477"/>
      <c r="F161" s="2620"/>
      <c r="G161" s="2470"/>
      <c r="H161" s="181"/>
      <c r="I161" s="182"/>
      <c r="L161" s="181"/>
    </row>
    <row r="163" spans="1:14" x14ac:dyDescent="0.2">
      <c r="A163" s="452"/>
      <c r="B163" s="455"/>
      <c r="C163" s="456"/>
      <c r="D163" s="1878"/>
      <c r="E163" s="452"/>
      <c r="F163" s="444"/>
      <c r="G163" s="188"/>
      <c r="H163" s="181"/>
      <c r="I163" s="182"/>
      <c r="L163" s="181"/>
    </row>
    <row r="164" spans="1:14" ht="15.75" x14ac:dyDescent="0.2">
      <c r="B164" s="465" t="s">
        <v>355</v>
      </c>
      <c r="C164" s="465"/>
      <c r="D164" s="465"/>
      <c r="E164" s="465"/>
      <c r="F164" s="465"/>
      <c r="G164" s="465"/>
      <c r="H164" s="466"/>
    </row>
    <row r="165" spans="1:14" ht="15" customHeight="1" thickBot="1" x14ac:dyDescent="0.25">
      <c r="B165" s="467"/>
      <c r="C165" s="467"/>
      <c r="D165" s="467"/>
      <c r="E165" s="468"/>
      <c r="F165" s="468"/>
      <c r="G165" s="297" t="s">
        <v>105</v>
      </c>
      <c r="H165" s="181"/>
      <c r="I165" s="182"/>
      <c r="L165" s="181"/>
    </row>
    <row r="166" spans="1:14" ht="11.25" customHeight="1" x14ac:dyDescent="0.2">
      <c r="A166" s="3103" t="s">
        <v>2151</v>
      </c>
      <c r="B166" s="3128" t="s">
        <v>289</v>
      </c>
      <c r="C166" s="3117" t="s">
        <v>356</v>
      </c>
      <c r="D166" s="3119" t="s">
        <v>290</v>
      </c>
      <c r="E166" s="3111" t="s">
        <v>2160</v>
      </c>
      <c r="F166" s="3113" t="s">
        <v>2153</v>
      </c>
      <c r="G166" s="3130" t="s">
        <v>156</v>
      </c>
      <c r="H166" s="181"/>
      <c r="I166" s="182"/>
      <c r="L166" s="181"/>
    </row>
    <row r="167" spans="1:14" ht="15.75" customHeight="1" thickBot="1" x14ac:dyDescent="0.25">
      <c r="A167" s="3104"/>
      <c r="B167" s="3129"/>
      <c r="C167" s="3118"/>
      <c r="D167" s="3120"/>
      <c r="E167" s="3112"/>
      <c r="F167" s="3114"/>
      <c r="G167" s="3131"/>
      <c r="H167" s="181"/>
      <c r="I167" s="182"/>
      <c r="L167" s="181"/>
    </row>
    <row r="168" spans="1:14" s="471" customFormat="1" ht="14.25" customHeight="1" thickBot="1" x14ac:dyDescent="0.3">
      <c r="A168" s="469">
        <f>A169</f>
        <v>32650</v>
      </c>
      <c r="B168" s="470" t="s">
        <v>1</v>
      </c>
      <c r="C168" s="301" t="s">
        <v>157</v>
      </c>
      <c r="D168" s="302" t="s">
        <v>292</v>
      </c>
      <c r="E168" s="469">
        <f>E169</f>
        <v>36550</v>
      </c>
      <c r="F168" s="469">
        <f>F169</f>
        <v>36550</v>
      </c>
      <c r="G168" s="201" t="s">
        <v>6</v>
      </c>
      <c r="I168" s="472"/>
      <c r="J168" s="472"/>
      <c r="K168" s="472"/>
    </row>
    <row r="169" spans="1:14" ht="22.5" x14ac:dyDescent="0.2">
      <c r="A169" s="473">
        <f>SUM(A170:A175)</f>
        <v>32650</v>
      </c>
      <c r="B169" s="474" t="s">
        <v>2</v>
      </c>
      <c r="C169" s="475" t="s">
        <v>6</v>
      </c>
      <c r="D169" s="476" t="s">
        <v>357</v>
      </c>
      <c r="E169" s="477">
        <f>SUM(E170:E175)</f>
        <v>36550</v>
      </c>
      <c r="F169" s="478">
        <f>SUM(F170:F175)</f>
        <v>36550</v>
      </c>
      <c r="G169" s="479"/>
      <c r="H169" s="181"/>
      <c r="I169" s="182"/>
      <c r="L169" s="181"/>
    </row>
    <row r="170" spans="1:14" ht="12.75" customHeight="1" x14ac:dyDescent="0.2">
      <c r="A170" s="318">
        <v>25200</v>
      </c>
      <c r="B170" s="312" t="s">
        <v>2</v>
      </c>
      <c r="C170" s="45" t="s">
        <v>358</v>
      </c>
      <c r="D170" s="480" t="s">
        <v>359</v>
      </c>
      <c r="E170" s="319">
        <v>28350</v>
      </c>
      <c r="F170" s="481">
        <v>28350</v>
      </c>
      <c r="G170" s="482"/>
      <c r="H170" s="181"/>
      <c r="I170" s="182"/>
      <c r="L170" s="181"/>
    </row>
    <row r="171" spans="1:14" ht="12.75" customHeight="1" x14ac:dyDescent="0.2">
      <c r="A171" s="318">
        <v>2700</v>
      </c>
      <c r="B171" s="312" t="s">
        <v>2</v>
      </c>
      <c r="C171" s="45" t="s">
        <v>360</v>
      </c>
      <c r="D171" s="480" t="s">
        <v>361</v>
      </c>
      <c r="E171" s="319">
        <v>4200</v>
      </c>
      <c r="F171" s="481">
        <v>4200</v>
      </c>
      <c r="G171" s="482"/>
      <c r="H171" s="215"/>
      <c r="I171" s="216"/>
      <c r="J171" s="216"/>
      <c r="K171" s="216"/>
      <c r="L171" s="215"/>
      <c r="M171" s="215"/>
      <c r="N171" s="215"/>
    </row>
    <row r="172" spans="1:14" s="215" customFormat="1" ht="22.5" x14ac:dyDescent="0.2">
      <c r="A172" s="483">
        <v>1400</v>
      </c>
      <c r="B172" s="422" t="s">
        <v>2</v>
      </c>
      <c r="C172" s="484" t="s">
        <v>362</v>
      </c>
      <c r="D172" s="480" t="s">
        <v>363</v>
      </c>
      <c r="E172" s="377">
        <v>1400</v>
      </c>
      <c r="F172" s="1868">
        <v>1400</v>
      </c>
      <c r="G172" s="485"/>
      <c r="H172" s="181"/>
      <c r="I172" s="182"/>
      <c r="J172" s="182"/>
      <c r="K172" s="182"/>
      <c r="L172" s="181"/>
      <c r="M172" s="181"/>
      <c r="N172" s="181"/>
    </row>
    <row r="173" spans="1:14" ht="12.75" customHeight="1" x14ac:dyDescent="0.2">
      <c r="A173" s="348">
        <v>600</v>
      </c>
      <c r="B173" s="322" t="s">
        <v>2</v>
      </c>
      <c r="C173" s="486" t="s">
        <v>364</v>
      </c>
      <c r="D173" s="480" t="s">
        <v>365</v>
      </c>
      <c r="E173" s="246">
        <v>600</v>
      </c>
      <c r="F173" s="2100">
        <v>600</v>
      </c>
      <c r="G173" s="487"/>
      <c r="H173" s="181"/>
      <c r="I173" s="182"/>
      <c r="L173" s="181"/>
    </row>
    <row r="174" spans="1:14" ht="12.75" customHeight="1" x14ac:dyDescent="0.2">
      <c r="A174" s="758">
        <v>2000</v>
      </c>
      <c r="B174" s="322" t="s">
        <v>2</v>
      </c>
      <c r="C174" s="486" t="s">
        <v>366</v>
      </c>
      <c r="D174" s="624" t="s">
        <v>367</v>
      </c>
      <c r="E174" s="642">
        <v>2000</v>
      </c>
      <c r="F174" s="2100">
        <v>2000</v>
      </c>
      <c r="G174" s="487"/>
    </row>
    <row r="175" spans="1:14" s="215" customFormat="1" ht="23.25" thickBot="1" x14ac:dyDescent="0.3">
      <c r="A175" s="561">
        <v>750</v>
      </c>
      <c r="B175" s="2455" t="s">
        <v>2</v>
      </c>
      <c r="C175" s="2454" t="s">
        <v>1544</v>
      </c>
      <c r="D175" s="2136" t="s">
        <v>1545</v>
      </c>
      <c r="E175" s="564">
        <v>0</v>
      </c>
      <c r="F175" s="2453">
        <v>0</v>
      </c>
      <c r="G175" s="1897"/>
      <c r="J175" s="216"/>
      <c r="K175" s="216"/>
      <c r="L175" s="216"/>
    </row>
    <row r="176" spans="1:14" ht="12" customHeight="1" x14ac:dyDescent="0.2">
      <c r="C176" s="183"/>
      <c r="E176" s="233"/>
      <c r="F176" s="233"/>
    </row>
    <row r="177" spans="1:12" ht="12" customHeight="1" x14ac:dyDescent="0.2">
      <c r="C177" s="183"/>
      <c r="E177" s="233"/>
      <c r="F177" s="233"/>
    </row>
    <row r="178" spans="1:12" x14ac:dyDescent="0.2">
      <c r="G178" s="183"/>
      <c r="H178" s="181"/>
      <c r="I178" s="182"/>
      <c r="L178" s="181"/>
    </row>
    <row r="179" spans="1:12" x14ac:dyDescent="0.2">
      <c r="A179" s="3127"/>
      <c r="B179" s="3127"/>
      <c r="C179" s="3127"/>
      <c r="D179" s="2687"/>
      <c r="F179" s="2892"/>
      <c r="G179" s="183"/>
      <c r="H179" s="181"/>
      <c r="I179" s="182"/>
      <c r="L179" s="181"/>
    </row>
    <row r="180" spans="1:12" ht="15" x14ac:dyDescent="0.25">
      <c r="A180" s="343"/>
      <c r="B180" s="343"/>
      <c r="C180" s="343"/>
      <c r="D180" s="2687"/>
      <c r="E180"/>
      <c r="G180" s="183"/>
      <c r="H180" s="181"/>
      <c r="I180" s="182"/>
      <c r="L180" s="181"/>
    </row>
    <row r="181" spans="1:12" x14ac:dyDescent="0.2">
      <c r="A181" s="3127"/>
      <c r="B181" s="3127"/>
      <c r="C181" s="3127"/>
      <c r="D181" s="2687"/>
      <c r="F181" s="2892"/>
      <c r="G181" s="183"/>
      <c r="H181" s="181"/>
      <c r="I181" s="182"/>
      <c r="L181" s="181"/>
    </row>
    <row r="182" spans="1:12" ht="15" x14ac:dyDescent="0.25">
      <c r="A182" s="343"/>
      <c r="B182" s="343"/>
      <c r="C182" s="343"/>
      <c r="D182" s="2687"/>
      <c r="E182"/>
      <c r="G182" s="183"/>
      <c r="H182" s="181"/>
      <c r="I182" s="182"/>
      <c r="L182" s="181"/>
    </row>
    <row r="183" spans="1:12" x14ac:dyDescent="0.2">
      <c r="A183" s="3127"/>
      <c r="B183" s="3127"/>
      <c r="C183" s="3127"/>
      <c r="D183" s="2687"/>
      <c r="F183" s="2892"/>
      <c r="G183" s="183"/>
      <c r="H183" s="181"/>
      <c r="I183" s="182"/>
      <c r="L183" s="181"/>
    </row>
    <row r="184" spans="1:12" x14ac:dyDescent="0.2">
      <c r="G184" s="183"/>
      <c r="H184" s="181"/>
      <c r="I184" s="182"/>
      <c r="L184" s="181"/>
    </row>
    <row r="185" spans="1:12" x14ac:dyDescent="0.2">
      <c r="G185" s="183"/>
      <c r="H185" s="181"/>
      <c r="I185" s="182"/>
      <c r="L185" s="181"/>
    </row>
  </sheetData>
  <mergeCells count="51">
    <mergeCell ref="A1:G1"/>
    <mergeCell ref="A3:G3"/>
    <mergeCell ref="C5:E5"/>
    <mergeCell ref="C7:C8"/>
    <mergeCell ref="D7:D8"/>
    <mergeCell ref="E7:E8"/>
    <mergeCell ref="G18:G19"/>
    <mergeCell ref="A53:A54"/>
    <mergeCell ref="B53:B54"/>
    <mergeCell ref="C53:C54"/>
    <mergeCell ref="D53:D54"/>
    <mergeCell ref="E53:E54"/>
    <mergeCell ref="F53:F54"/>
    <mergeCell ref="G53:G54"/>
    <mergeCell ref="A18:A19"/>
    <mergeCell ref="B18:B19"/>
    <mergeCell ref="C18:C19"/>
    <mergeCell ref="D18:D19"/>
    <mergeCell ref="E18:E19"/>
    <mergeCell ref="F18:F19"/>
    <mergeCell ref="F138:F139"/>
    <mergeCell ref="G75:G76"/>
    <mergeCell ref="A99:A100"/>
    <mergeCell ref="B99:B100"/>
    <mergeCell ref="C99:C100"/>
    <mergeCell ref="D99:D100"/>
    <mergeCell ref="E99:E100"/>
    <mergeCell ref="F99:F100"/>
    <mergeCell ref="G99:G100"/>
    <mergeCell ref="A75:A76"/>
    <mergeCell ref="B75:B76"/>
    <mergeCell ref="C75:C76"/>
    <mergeCell ref="D75:D76"/>
    <mergeCell ref="E75:E76"/>
    <mergeCell ref="F75:F76"/>
    <mergeCell ref="A179:C179"/>
    <mergeCell ref="A181:C181"/>
    <mergeCell ref="A183:C183"/>
    <mergeCell ref="G138:G139"/>
    <mergeCell ref="A166:A167"/>
    <mergeCell ref="B166:B167"/>
    <mergeCell ref="C166:C167"/>
    <mergeCell ref="D166:D167"/>
    <mergeCell ref="E166:E167"/>
    <mergeCell ref="F166:F167"/>
    <mergeCell ref="G166:G167"/>
    <mergeCell ref="A138:A139"/>
    <mergeCell ref="B138:B139"/>
    <mergeCell ref="C138:C139"/>
    <mergeCell ref="D138:D139"/>
    <mergeCell ref="E138:E139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1" manualBreakCount="1">
    <brk id="7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M62"/>
  <sheetViews>
    <sheetView topLeftCell="A5" zoomScaleNormal="100" zoomScaleSheetLayoutView="75" workbookViewId="0">
      <selection activeCell="L15" sqref="L15"/>
    </sheetView>
  </sheetViews>
  <sheetFormatPr defaultRowHeight="11.25" x14ac:dyDescent="0.2"/>
  <cols>
    <col min="1" max="1" width="9.140625" style="181"/>
    <col min="2" max="2" width="3.5703125" style="183" customWidth="1"/>
    <col min="3" max="3" width="11.7109375" style="181" customWidth="1"/>
    <col min="4" max="4" width="45.140625" style="181" customWidth="1"/>
    <col min="5" max="6" width="10.140625" style="181" customWidth="1"/>
    <col min="7" max="7" width="17.85546875" style="181" customWidth="1"/>
    <col min="8" max="8" width="17.5703125" style="183" customWidth="1"/>
    <col min="9" max="9" width="10.140625" style="181" bestFit="1" customWidth="1"/>
    <col min="10" max="257" width="9.140625" style="181"/>
    <col min="258" max="258" width="3.5703125" style="181" customWidth="1"/>
    <col min="259" max="259" width="11.7109375" style="181" customWidth="1"/>
    <col min="260" max="260" width="45.140625" style="181" customWidth="1"/>
    <col min="261" max="262" width="10.140625" style="181" customWidth="1"/>
    <col min="263" max="263" width="17.85546875" style="181" customWidth="1"/>
    <col min="264" max="264" width="17.5703125" style="181" customWidth="1"/>
    <col min="265" max="265" width="10.140625" style="181" bestFit="1" customWidth="1"/>
    <col min="266" max="513" width="9.140625" style="181"/>
    <col min="514" max="514" width="3.5703125" style="181" customWidth="1"/>
    <col min="515" max="515" width="11.7109375" style="181" customWidth="1"/>
    <col min="516" max="516" width="45.140625" style="181" customWidth="1"/>
    <col min="517" max="518" width="10.140625" style="181" customWidth="1"/>
    <col min="519" max="519" width="17.85546875" style="181" customWidth="1"/>
    <col min="520" max="520" width="17.5703125" style="181" customWidth="1"/>
    <col min="521" max="521" width="10.140625" style="181" bestFit="1" customWidth="1"/>
    <col min="522" max="769" width="9.140625" style="181"/>
    <col min="770" max="770" width="3.5703125" style="181" customWidth="1"/>
    <col min="771" max="771" width="11.7109375" style="181" customWidth="1"/>
    <col min="772" max="772" width="45.140625" style="181" customWidth="1"/>
    <col min="773" max="774" width="10.140625" style="181" customWidth="1"/>
    <col min="775" max="775" width="17.85546875" style="181" customWidth="1"/>
    <col min="776" max="776" width="17.5703125" style="181" customWidth="1"/>
    <col min="777" max="777" width="10.140625" style="181" bestFit="1" customWidth="1"/>
    <col min="778" max="1025" width="9.140625" style="181"/>
    <col min="1026" max="1026" width="3.5703125" style="181" customWidth="1"/>
    <col min="1027" max="1027" width="11.7109375" style="181" customWidth="1"/>
    <col min="1028" max="1028" width="45.140625" style="181" customWidth="1"/>
    <col min="1029" max="1030" width="10.140625" style="181" customWidth="1"/>
    <col min="1031" max="1031" width="17.85546875" style="181" customWidth="1"/>
    <col min="1032" max="1032" width="17.5703125" style="181" customWidth="1"/>
    <col min="1033" max="1033" width="10.140625" style="181" bestFit="1" customWidth="1"/>
    <col min="1034" max="1281" width="9.140625" style="181"/>
    <col min="1282" max="1282" width="3.5703125" style="181" customWidth="1"/>
    <col min="1283" max="1283" width="11.7109375" style="181" customWidth="1"/>
    <col min="1284" max="1284" width="45.140625" style="181" customWidth="1"/>
    <col min="1285" max="1286" width="10.140625" style="181" customWidth="1"/>
    <col min="1287" max="1287" width="17.85546875" style="181" customWidth="1"/>
    <col min="1288" max="1288" width="17.5703125" style="181" customWidth="1"/>
    <col min="1289" max="1289" width="10.140625" style="181" bestFit="1" customWidth="1"/>
    <col min="1290" max="1537" width="9.140625" style="181"/>
    <col min="1538" max="1538" width="3.5703125" style="181" customWidth="1"/>
    <col min="1539" max="1539" width="11.7109375" style="181" customWidth="1"/>
    <col min="1540" max="1540" width="45.140625" style="181" customWidth="1"/>
    <col min="1541" max="1542" width="10.140625" style="181" customWidth="1"/>
    <col min="1543" max="1543" width="17.85546875" style="181" customWidth="1"/>
    <col min="1544" max="1544" width="17.5703125" style="181" customWidth="1"/>
    <col min="1545" max="1545" width="10.140625" style="181" bestFit="1" customWidth="1"/>
    <col min="1546" max="1793" width="9.140625" style="181"/>
    <col min="1794" max="1794" width="3.5703125" style="181" customWidth="1"/>
    <col min="1795" max="1795" width="11.7109375" style="181" customWidth="1"/>
    <col min="1796" max="1796" width="45.140625" style="181" customWidth="1"/>
    <col min="1797" max="1798" width="10.140625" style="181" customWidth="1"/>
    <col min="1799" max="1799" width="17.85546875" style="181" customWidth="1"/>
    <col min="1800" max="1800" width="17.5703125" style="181" customWidth="1"/>
    <col min="1801" max="1801" width="10.140625" style="181" bestFit="1" customWidth="1"/>
    <col min="1802" max="2049" width="9.140625" style="181"/>
    <col min="2050" max="2050" width="3.5703125" style="181" customWidth="1"/>
    <col min="2051" max="2051" width="11.7109375" style="181" customWidth="1"/>
    <col min="2052" max="2052" width="45.140625" style="181" customWidth="1"/>
    <col min="2053" max="2054" width="10.140625" style="181" customWidth="1"/>
    <col min="2055" max="2055" width="17.85546875" style="181" customWidth="1"/>
    <col min="2056" max="2056" width="17.5703125" style="181" customWidth="1"/>
    <col min="2057" max="2057" width="10.140625" style="181" bestFit="1" customWidth="1"/>
    <col min="2058" max="2305" width="9.140625" style="181"/>
    <col min="2306" max="2306" width="3.5703125" style="181" customWidth="1"/>
    <col min="2307" max="2307" width="11.7109375" style="181" customWidth="1"/>
    <col min="2308" max="2308" width="45.140625" style="181" customWidth="1"/>
    <col min="2309" max="2310" width="10.140625" style="181" customWidth="1"/>
    <col min="2311" max="2311" width="17.85546875" style="181" customWidth="1"/>
    <col min="2312" max="2312" width="17.5703125" style="181" customWidth="1"/>
    <col min="2313" max="2313" width="10.140625" style="181" bestFit="1" customWidth="1"/>
    <col min="2314" max="2561" width="9.140625" style="181"/>
    <col min="2562" max="2562" width="3.5703125" style="181" customWidth="1"/>
    <col min="2563" max="2563" width="11.7109375" style="181" customWidth="1"/>
    <col min="2564" max="2564" width="45.140625" style="181" customWidth="1"/>
    <col min="2565" max="2566" width="10.140625" style="181" customWidth="1"/>
    <col min="2567" max="2567" width="17.85546875" style="181" customWidth="1"/>
    <col min="2568" max="2568" width="17.5703125" style="181" customWidth="1"/>
    <col min="2569" max="2569" width="10.140625" style="181" bestFit="1" customWidth="1"/>
    <col min="2570" max="2817" width="9.140625" style="181"/>
    <col min="2818" max="2818" width="3.5703125" style="181" customWidth="1"/>
    <col min="2819" max="2819" width="11.7109375" style="181" customWidth="1"/>
    <col min="2820" max="2820" width="45.140625" style="181" customWidth="1"/>
    <col min="2821" max="2822" width="10.140625" style="181" customWidth="1"/>
    <col min="2823" max="2823" width="17.85546875" style="181" customWidth="1"/>
    <col min="2824" max="2824" width="17.5703125" style="181" customWidth="1"/>
    <col min="2825" max="2825" width="10.140625" style="181" bestFit="1" customWidth="1"/>
    <col min="2826" max="3073" width="9.140625" style="181"/>
    <col min="3074" max="3074" width="3.5703125" style="181" customWidth="1"/>
    <col min="3075" max="3075" width="11.7109375" style="181" customWidth="1"/>
    <col min="3076" max="3076" width="45.140625" style="181" customWidth="1"/>
    <col min="3077" max="3078" width="10.140625" style="181" customWidth="1"/>
    <col min="3079" max="3079" width="17.85546875" style="181" customWidth="1"/>
    <col min="3080" max="3080" width="17.5703125" style="181" customWidth="1"/>
    <col min="3081" max="3081" width="10.140625" style="181" bestFit="1" customWidth="1"/>
    <col min="3082" max="3329" width="9.140625" style="181"/>
    <col min="3330" max="3330" width="3.5703125" style="181" customWidth="1"/>
    <col min="3331" max="3331" width="11.7109375" style="181" customWidth="1"/>
    <col min="3332" max="3332" width="45.140625" style="181" customWidth="1"/>
    <col min="3333" max="3334" width="10.140625" style="181" customWidth="1"/>
    <col min="3335" max="3335" width="17.85546875" style="181" customWidth="1"/>
    <col min="3336" max="3336" width="17.5703125" style="181" customWidth="1"/>
    <col min="3337" max="3337" width="10.140625" style="181" bestFit="1" customWidth="1"/>
    <col min="3338" max="3585" width="9.140625" style="181"/>
    <col min="3586" max="3586" width="3.5703125" style="181" customWidth="1"/>
    <col min="3587" max="3587" width="11.7109375" style="181" customWidth="1"/>
    <col min="3588" max="3588" width="45.140625" style="181" customWidth="1"/>
    <col min="3589" max="3590" width="10.140625" style="181" customWidth="1"/>
    <col min="3591" max="3591" width="17.85546875" style="181" customWidth="1"/>
    <col min="3592" max="3592" width="17.5703125" style="181" customWidth="1"/>
    <col min="3593" max="3593" width="10.140625" style="181" bestFit="1" customWidth="1"/>
    <col min="3594" max="3841" width="9.140625" style="181"/>
    <col min="3842" max="3842" width="3.5703125" style="181" customWidth="1"/>
    <col min="3843" max="3843" width="11.7109375" style="181" customWidth="1"/>
    <col min="3844" max="3844" width="45.140625" style="181" customWidth="1"/>
    <col min="3845" max="3846" width="10.140625" style="181" customWidth="1"/>
    <col min="3847" max="3847" width="17.85546875" style="181" customWidth="1"/>
    <col min="3848" max="3848" width="17.5703125" style="181" customWidth="1"/>
    <col min="3849" max="3849" width="10.140625" style="181" bestFit="1" customWidth="1"/>
    <col min="3850" max="4097" width="9.140625" style="181"/>
    <col min="4098" max="4098" width="3.5703125" style="181" customWidth="1"/>
    <col min="4099" max="4099" width="11.7109375" style="181" customWidth="1"/>
    <col min="4100" max="4100" width="45.140625" style="181" customWidth="1"/>
    <col min="4101" max="4102" width="10.140625" style="181" customWidth="1"/>
    <col min="4103" max="4103" width="17.85546875" style="181" customWidth="1"/>
    <col min="4104" max="4104" width="17.5703125" style="181" customWidth="1"/>
    <col min="4105" max="4105" width="10.140625" style="181" bestFit="1" customWidth="1"/>
    <col min="4106" max="4353" width="9.140625" style="181"/>
    <col min="4354" max="4354" width="3.5703125" style="181" customWidth="1"/>
    <col min="4355" max="4355" width="11.7109375" style="181" customWidth="1"/>
    <col min="4356" max="4356" width="45.140625" style="181" customWidth="1"/>
    <col min="4357" max="4358" width="10.140625" style="181" customWidth="1"/>
    <col min="4359" max="4359" width="17.85546875" style="181" customWidth="1"/>
    <col min="4360" max="4360" width="17.5703125" style="181" customWidth="1"/>
    <col min="4361" max="4361" width="10.140625" style="181" bestFit="1" customWidth="1"/>
    <col min="4362" max="4609" width="9.140625" style="181"/>
    <col min="4610" max="4610" width="3.5703125" style="181" customWidth="1"/>
    <col min="4611" max="4611" width="11.7109375" style="181" customWidth="1"/>
    <col min="4612" max="4612" width="45.140625" style="181" customWidth="1"/>
    <col min="4613" max="4614" width="10.140625" style="181" customWidth="1"/>
    <col min="4615" max="4615" width="17.85546875" style="181" customWidth="1"/>
    <col min="4616" max="4616" width="17.5703125" style="181" customWidth="1"/>
    <col min="4617" max="4617" width="10.140625" style="181" bestFit="1" customWidth="1"/>
    <col min="4618" max="4865" width="9.140625" style="181"/>
    <col min="4866" max="4866" width="3.5703125" style="181" customWidth="1"/>
    <col min="4867" max="4867" width="11.7109375" style="181" customWidth="1"/>
    <col min="4868" max="4868" width="45.140625" style="181" customWidth="1"/>
    <col min="4869" max="4870" width="10.140625" style="181" customWidth="1"/>
    <col min="4871" max="4871" width="17.85546875" style="181" customWidth="1"/>
    <col min="4872" max="4872" width="17.5703125" style="181" customWidth="1"/>
    <col min="4873" max="4873" width="10.140625" style="181" bestFit="1" customWidth="1"/>
    <col min="4874" max="5121" width="9.140625" style="181"/>
    <col min="5122" max="5122" width="3.5703125" style="181" customWidth="1"/>
    <col min="5123" max="5123" width="11.7109375" style="181" customWidth="1"/>
    <col min="5124" max="5124" width="45.140625" style="181" customWidth="1"/>
    <col min="5125" max="5126" width="10.140625" style="181" customWidth="1"/>
    <col min="5127" max="5127" width="17.85546875" style="181" customWidth="1"/>
    <col min="5128" max="5128" width="17.5703125" style="181" customWidth="1"/>
    <col min="5129" max="5129" width="10.140625" style="181" bestFit="1" customWidth="1"/>
    <col min="5130" max="5377" width="9.140625" style="181"/>
    <col min="5378" max="5378" width="3.5703125" style="181" customWidth="1"/>
    <col min="5379" max="5379" width="11.7109375" style="181" customWidth="1"/>
    <col min="5380" max="5380" width="45.140625" style="181" customWidth="1"/>
    <col min="5381" max="5382" width="10.140625" style="181" customWidth="1"/>
    <col min="5383" max="5383" width="17.85546875" style="181" customWidth="1"/>
    <col min="5384" max="5384" width="17.5703125" style="181" customWidth="1"/>
    <col min="5385" max="5385" width="10.140625" style="181" bestFit="1" customWidth="1"/>
    <col min="5386" max="5633" width="9.140625" style="181"/>
    <col min="5634" max="5634" width="3.5703125" style="181" customWidth="1"/>
    <col min="5635" max="5635" width="11.7109375" style="181" customWidth="1"/>
    <col min="5636" max="5636" width="45.140625" style="181" customWidth="1"/>
    <col min="5637" max="5638" width="10.140625" style="181" customWidth="1"/>
    <col min="5639" max="5639" width="17.85546875" style="181" customWidth="1"/>
    <col min="5640" max="5640" width="17.5703125" style="181" customWidth="1"/>
    <col min="5641" max="5641" width="10.140625" style="181" bestFit="1" customWidth="1"/>
    <col min="5642" max="5889" width="9.140625" style="181"/>
    <col min="5890" max="5890" width="3.5703125" style="181" customWidth="1"/>
    <col min="5891" max="5891" width="11.7109375" style="181" customWidth="1"/>
    <col min="5892" max="5892" width="45.140625" style="181" customWidth="1"/>
    <col min="5893" max="5894" width="10.140625" style="181" customWidth="1"/>
    <col min="5895" max="5895" width="17.85546875" style="181" customWidth="1"/>
    <col min="5896" max="5896" width="17.5703125" style="181" customWidth="1"/>
    <col min="5897" max="5897" width="10.140625" style="181" bestFit="1" customWidth="1"/>
    <col min="5898" max="6145" width="9.140625" style="181"/>
    <col min="6146" max="6146" width="3.5703125" style="181" customWidth="1"/>
    <col min="6147" max="6147" width="11.7109375" style="181" customWidth="1"/>
    <col min="6148" max="6148" width="45.140625" style="181" customWidth="1"/>
    <col min="6149" max="6150" width="10.140625" style="181" customWidth="1"/>
    <col min="6151" max="6151" width="17.85546875" style="181" customWidth="1"/>
    <col min="6152" max="6152" width="17.5703125" style="181" customWidth="1"/>
    <col min="6153" max="6153" width="10.140625" style="181" bestFit="1" customWidth="1"/>
    <col min="6154" max="6401" width="9.140625" style="181"/>
    <col min="6402" max="6402" width="3.5703125" style="181" customWidth="1"/>
    <col min="6403" max="6403" width="11.7109375" style="181" customWidth="1"/>
    <col min="6404" max="6404" width="45.140625" style="181" customWidth="1"/>
    <col min="6405" max="6406" width="10.140625" style="181" customWidth="1"/>
    <col min="6407" max="6407" width="17.85546875" style="181" customWidth="1"/>
    <col min="6408" max="6408" width="17.5703125" style="181" customWidth="1"/>
    <col min="6409" max="6409" width="10.140625" style="181" bestFit="1" customWidth="1"/>
    <col min="6410" max="6657" width="9.140625" style="181"/>
    <col min="6658" max="6658" width="3.5703125" style="181" customWidth="1"/>
    <col min="6659" max="6659" width="11.7109375" style="181" customWidth="1"/>
    <col min="6660" max="6660" width="45.140625" style="181" customWidth="1"/>
    <col min="6661" max="6662" width="10.140625" style="181" customWidth="1"/>
    <col min="6663" max="6663" width="17.85546875" style="181" customWidth="1"/>
    <col min="6664" max="6664" width="17.5703125" style="181" customWidth="1"/>
    <col min="6665" max="6665" width="10.140625" style="181" bestFit="1" customWidth="1"/>
    <col min="6666" max="6913" width="9.140625" style="181"/>
    <col min="6914" max="6914" width="3.5703125" style="181" customWidth="1"/>
    <col min="6915" max="6915" width="11.7109375" style="181" customWidth="1"/>
    <col min="6916" max="6916" width="45.140625" style="181" customWidth="1"/>
    <col min="6917" max="6918" width="10.140625" style="181" customWidth="1"/>
    <col min="6919" max="6919" width="17.85546875" style="181" customWidth="1"/>
    <col min="6920" max="6920" width="17.5703125" style="181" customWidth="1"/>
    <col min="6921" max="6921" width="10.140625" style="181" bestFit="1" customWidth="1"/>
    <col min="6922" max="7169" width="9.140625" style="181"/>
    <col min="7170" max="7170" width="3.5703125" style="181" customWidth="1"/>
    <col min="7171" max="7171" width="11.7109375" style="181" customWidth="1"/>
    <col min="7172" max="7172" width="45.140625" style="181" customWidth="1"/>
    <col min="7173" max="7174" width="10.140625" style="181" customWidth="1"/>
    <col min="7175" max="7175" width="17.85546875" style="181" customWidth="1"/>
    <col min="7176" max="7176" width="17.5703125" style="181" customWidth="1"/>
    <col min="7177" max="7177" width="10.140625" style="181" bestFit="1" customWidth="1"/>
    <col min="7178" max="7425" width="9.140625" style="181"/>
    <col min="7426" max="7426" width="3.5703125" style="181" customWidth="1"/>
    <col min="7427" max="7427" width="11.7109375" style="181" customWidth="1"/>
    <col min="7428" max="7428" width="45.140625" style="181" customWidth="1"/>
    <col min="7429" max="7430" width="10.140625" style="181" customWidth="1"/>
    <col min="7431" max="7431" width="17.85546875" style="181" customWidth="1"/>
    <col min="7432" max="7432" width="17.5703125" style="181" customWidth="1"/>
    <col min="7433" max="7433" width="10.140625" style="181" bestFit="1" customWidth="1"/>
    <col min="7434" max="7681" width="9.140625" style="181"/>
    <col min="7682" max="7682" width="3.5703125" style="181" customWidth="1"/>
    <col min="7683" max="7683" width="11.7109375" style="181" customWidth="1"/>
    <col min="7684" max="7684" width="45.140625" style="181" customWidth="1"/>
    <col min="7685" max="7686" width="10.140625" style="181" customWidth="1"/>
    <col min="7687" max="7687" width="17.85546875" style="181" customWidth="1"/>
    <col min="7688" max="7688" width="17.5703125" style="181" customWidth="1"/>
    <col min="7689" max="7689" width="10.140625" style="181" bestFit="1" customWidth="1"/>
    <col min="7690" max="7937" width="9.140625" style="181"/>
    <col min="7938" max="7938" width="3.5703125" style="181" customWidth="1"/>
    <col min="7939" max="7939" width="11.7109375" style="181" customWidth="1"/>
    <col min="7940" max="7940" width="45.140625" style="181" customWidth="1"/>
    <col min="7941" max="7942" width="10.140625" style="181" customWidth="1"/>
    <col min="7943" max="7943" width="17.85546875" style="181" customWidth="1"/>
    <col min="7944" max="7944" width="17.5703125" style="181" customWidth="1"/>
    <col min="7945" max="7945" width="10.140625" style="181" bestFit="1" customWidth="1"/>
    <col min="7946" max="8193" width="9.140625" style="181"/>
    <col min="8194" max="8194" width="3.5703125" style="181" customWidth="1"/>
    <col min="8195" max="8195" width="11.7109375" style="181" customWidth="1"/>
    <col min="8196" max="8196" width="45.140625" style="181" customWidth="1"/>
    <col min="8197" max="8198" width="10.140625" style="181" customWidth="1"/>
    <col min="8199" max="8199" width="17.85546875" style="181" customWidth="1"/>
    <col min="8200" max="8200" width="17.5703125" style="181" customWidth="1"/>
    <col min="8201" max="8201" width="10.140625" style="181" bestFit="1" customWidth="1"/>
    <col min="8202" max="8449" width="9.140625" style="181"/>
    <col min="8450" max="8450" width="3.5703125" style="181" customWidth="1"/>
    <col min="8451" max="8451" width="11.7109375" style="181" customWidth="1"/>
    <col min="8452" max="8452" width="45.140625" style="181" customWidth="1"/>
    <col min="8453" max="8454" width="10.140625" style="181" customWidth="1"/>
    <col min="8455" max="8455" width="17.85546875" style="181" customWidth="1"/>
    <col min="8456" max="8456" width="17.5703125" style="181" customWidth="1"/>
    <col min="8457" max="8457" width="10.140625" style="181" bestFit="1" customWidth="1"/>
    <col min="8458" max="8705" width="9.140625" style="181"/>
    <col min="8706" max="8706" width="3.5703125" style="181" customWidth="1"/>
    <col min="8707" max="8707" width="11.7109375" style="181" customWidth="1"/>
    <col min="8708" max="8708" width="45.140625" style="181" customWidth="1"/>
    <col min="8709" max="8710" width="10.140625" style="181" customWidth="1"/>
    <col min="8711" max="8711" width="17.85546875" style="181" customWidth="1"/>
    <col min="8712" max="8712" width="17.5703125" style="181" customWidth="1"/>
    <col min="8713" max="8713" width="10.140625" style="181" bestFit="1" customWidth="1"/>
    <col min="8714" max="8961" width="9.140625" style="181"/>
    <col min="8962" max="8962" width="3.5703125" style="181" customWidth="1"/>
    <col min="8963" max="8963" width="11.7109375" style="181" customWidth="1"/>
    <col min="8964" max="8964" width="45.140625" style="181" customWidth="1"/>
    <col min="8965" max="8966" width="10.140625" style="181" customWidth="1"/>
    <col min="8967" max="8967" width="17.85546875" style="181" customWidth="1"/>
    <col min="8968" max="8968" width="17.5703125" style="181" customWidth="1"/>
    <col min="8969" max="8969" width="10.140625" style="181" bestFit="1" customWidth="1"/>
    <col min="8970" max="9217" width="9.140625" style="181"/>
    <col min="9218" max="9218" width="3.5703125" style="181" customWidth="1"/>
    <col min="9219" max="9219" width="11.7109375" style="181" customWidth="1"/>
    <col min="9220" max="9220" width="45.140625" style="181" customWidth="1"/>
    <col min="9221" max="9222" width="10.140625" style="181" customWidth="1"/>
    <col min="9223" max="9223" width="17.85546875" style="181" customWidth="1"/>
    <col min="9224" max="9224" width="17.5703125" style="181" customWidth="1"/>
    <col min="9225" max="9225" width="10.140625" style="181" bestFit="1" customWidth="1"/>
    <col min="9226" max="9473" width="9.140625" style="181"/>
    <col min="9474" max="9474" width="3.5703125" style="181" customWidth="1"/>
    <col min="9475" max="9475" width="11.7109375" style="181" customWidth="1"/>
    <col min="9476" max="9476" width="45.140625" style="181" customWidth="1"/>
    <col min="9477" max="9478" width="10.140625" style="181" customWidth="1"/>
    <col min="9479" max="9479" width="17.85546875" style="181" customWidth="1"/>
    <col min="9480" max="9480" width="17.5703125" style="181" customWidth="1"/>
    <col min="9481" max="9481" width="10.140625" style="181" bestFit="1" customWidth="1"/>
    <col min="9482" max="9729" width="9.140625" style="181"/>
    <col min="9730" max="9730" width="3.5703125" style="181" customWidth="1"/>
    <col min="9731" max="9731" width="11.7109375" style="181" customWidth="1"/>
    <col min="9732" max="9732" width="45.140625" style="181" customWidth="1"/>
    <col min="9733" max="9734" width="10.140625" style="181" customWidth="1"/>
    <col min="9735" max="9735" width="17.85546875" style="181" customWidth="1"/>
    <col min="9736" max="9736" width="17.5703125" style="181" customWidth="1"/>
    <col min="9737" max="9737" width="10.140625" style="181" bestFit="1" customWidth="1"/>
    <col min="9738" max="9985" width="9.140625" style="181"/>
    <col min="9986" max="9986" width="3.5703125" style="181" customWidth="1"/>
    <col min="9987" max="9987" width="11.7109375" style="181" customWidth="1"/>
    <col min="9988" max="9988" width="45.140625" style="181" customWidth="1"/>
    <col min="9989" max="9990" width="10.140625" style="181" customWidth="1"/>
    <col min="9991" max="9991" width="17.85546875" style="181" customWidth="1"/>
    <col min="9992" max="9992" width="17.5703125" style="181" customWidth="1"/>
    <col min="9993" max="9993" width="10.140625" style="181" bestFit="1" customWidth="1"/>
    <col min="9994" max="10241" width="9.140625" style="181"/>
    <col min="10242" max="10242" width="3.5703125" style="181" customWidth="1"/>
    <col min="10243" max="10243" width="11.7109375" style="181" customWidth="1"/>
    <col min="10244" max="10244" width="45.140625" style="181" customWidth="1"/>
    <col min="10245" max="10246" width="10.140625" style="181" customWidth="1"/>
    <col min="10247" max="10247" width="17.85546875" style="181" customWidth="1"/>
    <col min="10248" max="10248" width="17.5703125" style="181" customWidth="1"/>
    <col min="10249" max="10249" width="10.140625" style="181" bestFit="1" customWidth="1"/>
    <col min="10250" max="10497" width="9.140625" style="181"/>
    <col min="10498" max="10498" width="3.5703125" style="181" customWidth="1"/>
    <col min="10499" max="10499" width="11.7109375" style="181" customWidth="1"/>
    <col min="10500" max="10500" width="45.140625" style="181" customWidth="1"/>
    <col min="10501" max="10502" width="10.140625" style="181" customWidth="1"/>
    <col min="10503" max="10503" width="17.85546875" style="181" customWidth="1"/>
    <col min="10504" max="10504" width="17.5703125" style="181" customWidth="1"/>
    <col min="10505" max="10505" width="10.140625" style="181" bestFit="1" customWidth="1"/>
    <col min="10506" max="10753" width="9.140625" style="181"/>
    <col min="10754" max="10754" width="3.5703125" style="181" customWidth="1"/>
    <col min="10755" max="10755" width="11.7109375" style="181" customWidth="1"/>
    <col min="10756" max="10756" width="45.140625" style="181" customWidth="1"/>
    <col min="10757" max="10758" width="10.140625" style="181" customWidth="1"/>
    <col min="10759" max="10759" width="17.85546875" style="181" customWidth="1"/>
    <col min="10760" max="10760" width="17.5703125" style="181" customWidth="1"/>
    <col min="10761" max="10761" width="10.140625" style="181" bestFit="1" customWidth="1"/>
    <col min="10762" max="11009" width="9.140625" style="181"/>
    <col min="11010" max="11010" width="3.5703125" style="181" customWidth="1"/>
    <col min="11011" max="11011" width="11.7109375" style="181" customWidth="1"/>
    <col min="11012" max="11012" width="45.140625" style="181" customWidth="1"/>
    <col min="11013" max="11014" width="10.140625" style="181" customWidth="1"/>
    <col min="11015" max="11015" width="17.85546875" style="181" customWidth="1"/>
    <col min="11016" max="11016" width="17.5703125" style="181" customWidth="1"/>
    <col min="11017" max="11017" width="10.140625" style="181" bestFit="1" customWidth="1"/>
    <col min="11018" max="11265" width="9.140625" style="181"/>
    <col min="11266" max="11266" width="3.5703125" style="181" customWidth="1"/>
    <col min="11267" max="11267" width="11.7109375" style="181" customWidth="1"/>
    <col min="11268" max="11268" width="45.140625" style="181" customWidth="1"/>
    <col min="11269" max="11270" width="10.140625" style="181" customWidth="1"/>
    <col min="11271" max="11271" width="17.85546875" style="181" customWidth="1"/>
    <col min="11272" max="11272" width="17.5703125" style="181" customWidth="1"/>
    <col min="11273" max="11273" width="10.140625" style="181" bestFit="1" customWidth="1"/>
    <col min="11274" max="11521" width="9.140625" style="181"/>
    <col min="11522" max="11522" width="3.5703125" style="181" customWidth="1"/>
    <col min="11523" max="11523" width="11.7109375" style="181" customWidth="1"/>
    <col min="11524" max="11524" width="45.140625" style="181" customWidth="1"/>
    <col min="11525" max="11526" width="10.140625" style="181" customWidth="1"/>
    <col min="11527" max="11527" width="17.85546875" style="181" customWidth="1"/>
    <col min="11528" max="11528" width="17.5703125" style="181" customWidth="1"/>
    <col min="11529" max="11529" width="10.140625" style="181" bestFit="1" customWidth="1"/>
    <col min="11530" max="11777" width="9.140625" style="181"/>
    <col min="11778" max="11778" width="3.5703125" style="181" customWidth="1"/>
    <col min="11779" max="11779" width="11.7109375" style="181" customWidth="1"/>
    <col min="11780" max="11780" width="45.140625" style="181" customWidth="1"/>
    <col min="11781" max="11782" width="10.140625" style="181" customWidth="1"/>
    <col min="11783" max="11783" width="17.85546875" style="181" customWidth="1"/>
    <col min="11784" max="11784" width="17.5703125" style="181" customWidth="1"/>
    <col min="11785" max="11785" width="10.140625" style="181" bestFit="1" customWidth="1"/>
    <col min="11786" max="12033" width="9.140625" style="181"/>
    <col min="12034" max="12034" width="3.5703125" style="181" customWidth="1"/>
    <col min="12035" max="12035" width="11.7109375" style="181" customWidth="1"/>
    <col min="12036" max="12036" width="45.140625" style="181" customWidth="1"/>
    <col min="12037" max="12038" width="10.140625" style="181" customWidth="1"/>
    <col min="12039" max="12039" width="17.85546875" style="181" customWidth="1"/>
    <col min="12040" max="12040" width="17.5703125" style="181" customWidth="1"/>
    <col min="12041" max="12041" width="10.140625" style="181" bestFit="1" customWidth="1"/>
    <col min="12042" max="12289" width="9.140625" style="181"/>
    <col min="12290" max="12290" width="3.5703125" style="181" customWidth="1"/>
    <col min="12291" max="12291" width="11.7109375" style="181" customWidth="1"/>
    <col min="12292" max="12292" width="45.140625" style="181" customWidth="1"/>
    <col min="12293" max="12294" width="10.140625" style="181" customWidth="1"/>
    <col min="12295" max="12295" width="17.85546875" style="181" customWidth="1"/>
    <col min="12296" max="12296" width="17.5703125" style="181" customWidth="1"/>
    <col min="12297" max="12297" width="10.140625" style="181" bestFit="1" customWidth="1"/>
    <col min="12298" max="12545" width="9.140625" style="181"/>
    <col min="12546" max="12546" width="3.5703125" style="181" customWidth="1"/>
    <col min="12547" max="12547" width="11.7109375" style="181" customWidth="1"/>
    <col min="12548" max="12548" width="45.140625" style="181" customWidth="1"/>
    <col min="12549" max="12550" width="10.140625" style="181" customWidth="1"/>
    <col min="12551" max="12551" width="17.85546875" style="181" customWidth="1"/>
    <col min="12552" max="12552" width="17.5703125" style="181" customWidth="1"/>
    <col min="12553" max="12553" width="10.140625" style="181" bestFit="1" customWidth="1"/>
    <col min="12554" max="12801" width="9.140625" style="181"/>
    <col min="12802" max="12802" width="3.5703125" style="181" customWidth="1"/>
    <col min="12803" max="12803" width="11.7109375" style="181" customWidth="1"/>
    <col min="12804" max="12804" width="45.140625" style="181" customWidth="1"/>
    <col min="12805" max="12806" width="10.140625" style="181" customWidth="1"/>
    <col min="12807" max="12807" width="17.85546875" style="181" customWidth="1"/>
    <col min="12808" max="12808" width="17.5703125" style="181" customWidth="1"/>
    <col min="12809" max="12809" width="10.140625" style="181" bestFit="1" customWidth="1"/>
    <col min="12810" max="13057" width="9.140625" style="181"/>
    <col min="13058" max="13058" width="3.5703125" style="181" customWidth="1"/>
    <col min="13059" max="13059" width="11.7109375" style="181" customWidth="1"/>
    <col min="13060" max="13060" width="45.140625" style="181" customWidth="1"/>
    <col min="13061" max="13062" width="10.140625" style="181" customWidth="1"/>
    <col min="13063" max="13063" width="17.85546875" style="181" customWidth="1"/>
    <col min="13064" max="13064" width="17.5703125" style="181" customWidth="1"/>
    <col min="13065" max="13065" width="10.140625" style="181" bestFit="1" customWidth="1"/>
    <col min="13066" max="13313" width="9.140625" style="181"/>
    <col min="13314" max="13314" width="3.5703125" style="181" customWidth="1"/>
    <col min="13315" max="13315" width="11.7109375" style="181" customWidth="1"/>
    <col min="13316" max="13316" width="45.140625" style="181" customWidth="1"/>
    <col min="13317" max="13318" width="10.140625" style="181" customWidth="1"/>
    <col min="13319" max="13319" width="17.85546875" style="181" customWidth="1"/>
    <col min="13320" max="13320" width="17.5703125" style="181" customWidth="1"/>
    <col min="13321" max="13321" width="10.140625" style="181" bestFit="1" customWidth="1"/>
    <col min="13322" max="13569" width="9.140625" style="181"/>
    <col min="13570" max="13570" width="3.5703125" style="181" customWidth="1"/>
    <col min="13571" max="13571" width="11.7109375" style="181" customWidth="1"/>
    <col min="13572" max="13572" width="45.140625" style="181" customWidth="1"/>
    <col min="13573" max="13574" width="10.140625" style="181" customWidth="1"/>
    <col min="13575" max="13575" width="17.85546875" style="181" customWidth="1"/>
    <col min="13576" max="13576" width="17.5703125" style="181" customWidth="1"/>
    <col min="13577" max="13577" width="10.140625" style="181" bestFit="1" customWidth="1"/>
    <col min="13578" max="13825" width="9.140625" style="181"/>
    <col min="13826" max="13826" width="3.5703125" style="181" customWidth="1"/>
    <col min="13827" max="13827" width="11.7109375" style="181" customWidth="1"/>
    <col min="13828" max="13828" width="45.140625" style="181" customWidth="1"/>
    <col min="13829" max="13830" width="10.140625" style="181" customWidth="1"/>
    <col min="13831" max="13831" width="17.85546875" style="181" customWidth="1"/>
    <col min="13832" max="13832" width="17.5703125" style="181" customWidth="1"/>
    <col min="13833" max="13833" width="10.140625" style="181" bestFit="1" customWidth="1"/>
    <col min="13834" max="14081" width="9.140625" style="181"/>
    <col min="14082" max="14082" width="3.5703125" style="181" customWidth="1"/>
    <col min="14083" max="14083" width="11.7109375" style="181" customWidth="1"/>
    <col min="14084" max="14084" width="45.140625" style="181" customWidth="1"/>
    <col min="14085" max="14086" width="10.140625" style="181" customWidth="1"/>
    <col min="14087" max="14087" width="17.85546875" style="181" customWidth="1"/>
    <col min="14088" max="14088" width="17.5703125" style="181" customWidth="1"/>
    <col min="14089" max="14089" width="10.140625" style="181" bestFit="1" customWidth="1"/>
    <col min="14090" max="14337" width="9.140625" style="181"/>
    <col min="14338" max="14338" width="3.5703125" style="181" customWidth="1"/>
    <col min="14339" max="14339" width="11.7109375" style="181" customWidth="1"/>
    <col min="14340" max="14340" width="45.140625" style="181" customWidth="1"/>
    <col min="14341" max="14342" width="10.140625" style="181" customWidth="1"/>
    <col min="14343" max="14343" width="17.85546875" style="181" customWidth="1"/>
    <col min="14344" max="14344" width="17.5703125" style="181" customWidth="1"/>
    <col min="14345" max="14345" width="10.140625" style="181" bestFit="1" customWidth="1"/>
    <col min="14346" max="14593" width="9.140625" style="181"/>
    <col min="14594" max="14594" width="3.5703125" style="181" customWidth="1"/>
    <col min="14595" max="14595" width="11.7109375" style="181" customWidth="1"/>
    <col min="14596" max="14596" width="45.140625" style="181" customWidth="1"/>
    <col min="14597" max="14598" width="10.140625" style="181" customWidth="1"/>
    <col min="14599" max="14599" width="17.85546875" style="181" customWidth="1"/>
    <col min="14600" max="14600" width="17.5703125" style="181" customWidth="1"/>
    <col min="14601" max="14601" width="10.140625" style="181" bestFit="1" customWidth="1"/>
    <col min="14602" max="14849" width="9.140625" style="181"/>
    <col min="14850" max="14850" width="3.5703125" style="181" customWidth="1"/>
    <col min="14851" max="14851" width="11.7109375" style="181" customWidth="1"/>
    <col min="14852" max="14852" width="45.140625" style="181" customWidth="1"/>
    <col min="14853" max="14854" width="10.140625" style="181" customWidth="1"/>
    <col min="14855" max="14855" width="17.85546875" style="181" customWidth="1"/>
    <col min="14856" max="14856" width="17.5703125" style="181" customWidth="1"/>
    <col min="14857" max="14857" width="10.140625" style="181" bestFit="1" customWidth="1"/>
    <col min="14858" max="15105" width="9.140625" style="181"/>
    <col min="15106" max="15106" width="3.5703125" style="181" customWidth="1"/>
    <col min="15107" max="15107" width="11.7109375" style="181" customWidth="1"/>
    <col min="15108" max="15108" width="45.140625" style="181" customWidth="1"/>
    <col min="15109" max="15110" width="10.140625" style="181" customWidth="1"/>
    <col min="15111" max="15111" width="17.85546875" style="181" customWidth="1"/>
    <col min="15112" max="15112" width="17.5703125" style="181" customWidth="1"/>
    <col min="15113" max="15113" width="10.140625" style="181" bestFit="1" customWidth="1"/>
    <col min="15114" max="15361" width="9.140625" style="181"/>
    <col min="15362" max="15362" width="3.5703125" style="181" customWidth="1"/>
    <col min="15363" max="15363" width="11.7109375" style="181" customWidth="1"/>
    <col min="15364" max="15364" width="45.140625" style="181" customWidth="1"/>
    <col min="15365" max="15366" width="10.140625" style="181" customWidth="1"/>
    <col min="15367" max="15367" width="17.85546875" style="181" customWidth="1"/>
    <col min="15368" max="15368" width="17.5703125" style="181" customWidth="1"/>
    <col min="15369" max="15369" width="10.140625" style="181" bestFit="1" customWidth="1"/>
    <col min="15370" max="15617" width="9.140625" style="181"/>
    <col min="15618" max="15618" width="3.5703125" style="181" customWidth="1"/>
    <col min="15619" max="15619" width="11.7109375" style="181" customWidth="1"/>
    <col min="15620" max="15620" width="45.140625" style="181" customWidth="1"/>
    <col min="15621" max="15622" width="10.140625" style="181" customWidth="1"/>
    <col min="15623" max="15623" width="17.85546875" style="181" customWidth="1"/>
    <col min="15624" max="15624" width="17.5703125" style="181" customWidth="1"/>
    <col min="15625" max="15625" width="10.140625" style="181" bestFit="1" customWidth="1"/>
    <col min="15626" max="15873" width="9.140625" style="181"/>
    <col min="15874" max="15874" width="3.5703125" style="181" customWidth="1"/>
    <col min="15875" max="15875" width="11.7109375" style="181" customWidth="1"/>
    <col min="15876" max="15876" width="45.140625" style="181" customWidth="1"/>
    <col min="15877" max="15878" width="10.140625" style="181" customWidth="1"/>
    <col min="15879" max="15879" width="17.85546875" style="181" customWidth="1"/>
    <col min="15880" max="15880" width="17.5703125" style="181" customWidth="1"/>
    <col min="15881" max="15881" width="10.140625" style="181" bestFit="1" customWidth="1"/>
    <col min="15882" max="16129" width="9.140625" style="181"/>
    <col min="16130" max="16130" width="3.5703125" style="181" customWidth="1"/>
    <col min="16131" max="16131" width="11.7109375" style="181" customWidth="1"/>
    <col min="16132" max="16132" width="45.140625" style="181" customWidth="1"/>
    <col min="16133" max="16134" width="10.140625" style="181" customWidth="1"/>
    <col min="16135" max="16135" width="17.85546875" style="181" customWidth="1"/>
    <col min="16136" max="16136" width="17.5703125" style="181" customWidth="1"/>
    <col min="16137" max="16137" width="10.140625" style="181" bestFit="1" customWidth="1"/>
    <col min="16138" max="16384" width="9.140625" style="181"/>
  </cols>
  <sheetData>
    <row r="1" spans="1:13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13" ht="12.75" customHeight="1" x14ac:dyDescent="0.2"/>
    <row r="3" spans="1:13" s="3" customFormat="1" ht="15.75" x14ac:dyDescent="0.25">
      <c r="A3" s="3100" t="s">
        <v>370</v>
      </c>
      <c r="B3" s="3100"/>
      <c r="C3" s="3100"/>
      <c r="D3" s="3100"/>
      <c r="E3" s="3100"/>
      <c r="F3" s="3100"/>
      <c r="G3" s="3100"/>
      <c r="H3" s="91"/>
    </row>
    <row r="4" spans="1:13" s="3" customFormat="1" ht="15.75" x14ac:dyDescent="0.25">
      <c r="B4" s="158"/>
      <c r="C4" s="158"/>
      <c r="D4" s="158"/>
      <c r="E4" s="158"/>
      <c r="F4" s="158"/>
      <c r="G4" s="158"/>
      <c r="H4" s="158"/>
    </row>
    <row r="5" spans="1:13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13" s="188" customFormat="1" ht="12.75" customHeight="1" thickBot="1" x14ac:dyDescent="0.3">
      <c r="B6" s="189"/>
      <c r="C6" s="189"/>
      <c r="D6" s="189"/>
      <c r="E6" s="162" t="s">
        <v>105</v>
      </c>
      <c r="F6" s="162"/>
      <c r="G6" s="190"/>
    </row>
    <row r="7" spans="1:13" s="192" customFormat="1" ht="12.75" customHeight="1" x14ac:dyDescent="0.25">
      <c r="B7" s="334"/>
      <c r="C7" s="3132" t="s">
        <v>140</v>
      </c>
      <c r="D7" s="3124" t="s">
        <v>141</v>
      </c>
      <c r="E7" s="3113" t="s">
        <v>2178</v>
      </c>
      <c r="F7" s="87"/>
    </row>
    <row r="8" spans="1:13" s="188" customFormat="1" ht="12.75" customHeight="1" thickBot="1" x14ac:dyDescent="0.3">
      <c r="B8" s="334"/>
      <c r="C8" s="3133"/>
      <c r="D8" s="3125"/>
      <c r="E8" s="3114"/>
      <c r="F8" s="87"/>
      <c r="G8" s="495"/>
    </row>
    <row r="9" spans="1:13" s="188" customFormat="1" ht="12.75" customHeight="1" thickBot="1" x14ac:dyDescent="0.3">
      <c r="B9" s="163"/>
      <c r="C9" s="164" t="s">
        <v>304</v>
      </c>
      <c r="D9" s="165" t="s">
        <v>305</v>
      </c>
      <c r="E9" s="1960">
        <f>SUM(E10:E14)</f>
        <v>65022.418449999997</v>
      </c>
      <c r="F9" s="167"/>
      <c r="G9" s="495"/>
    </row>
    <row r="10" spans="1:13" s="188" customFormat="1" ht="12.75" customHeight="1" x14ac:dyDescent="0.25">
      <c r="B10" s="163"/>
      <c r="C10" s="1853">
        <v>913</v>
      </c>
      <c r="D10" s="1043" t="s">
        <v>403</v>
      </c>
      <c r="E10" s="579">
        <f>F20</f>
        <v>0</v>
      </c>
      <c r="F10" s="167"/>
      <c r="G10" s="495"/>
    </row>
    <row r="11" spans="1:13" s="194" customFormat="1" ht="12.75" customHeight="1" x14ac:dyDescent="0.25">
      <c r="B11" s="570"/>
      <c r="C11" s="1853" t="s">
        <v>145</v>
      </c>
      <c r="D11" s="1043" t="s">
        <v>146</v>
      </c>
      <c r="E11" s="579">
        <f>F28</f>
        <v>12755</v>
      </c>
      <c r="F11" s="574"/>
      <c r="G11" s="496"/>
      <c r="H11" s="497"/>
      <c r="I11" s="498"/>
      <c r="J11" s="498"/>
      <c r="K11" s="498"/>
      <c r="L11" s="498"/>
      <c r="M11" s="498"/>
    </row>
    <row r="12" spans="1:13" s="194" customFormat="1" ht="12.75" customHeight="1" x14ac:dyDescent="0.25">
      <c r="B12" s="570"/>
      <c r="C12" s="1853" t="s">
        <v>28</v>
      </c>
      <c r="D12" s="1043" t="s">
        <v>1477</v>
      </c>
      <c r="E12" s="2446">
        <f>F41</f>
        <v>11767.418449999999</v>
      </c>
      <c r="F12" s="583"/>
      <c r="G12" s="495"/>
      <c r="H12" s="497"/>
      <c r="I12" s="498"/>
      <c r="J12" s="498"/>
      <c r="K12" s="498"/>
      <c r="L12" s="498"/>
      <c r="M12" s="498"/>
    </row>
    <row r="13" spans="1:13" s="194" customFormat="1" ht="12.75" customHeight="1" x14ac:dyDescent="0.25">
      <c r="B13" s="570"/>
      <c r="C13" s="1853" t="s">
        <v>306</v>
      </c>
      <c r="D13" s="1043" t="s">
        <v>1476</v>
      </c>
      <c r="E13" s="789">
        <f>F51</f>
        <v>1500</v>
      </c>
      <c r="F13" s="583"/>
      <c r="G13" s="496"/>
      <c r="H13" s="497"/>
      <c r="I13" s="498"/>
      <c r="J13" s="498"/>
      <c r="K13" s="498"/>
      <c r="L13" s="498"/>
      <c r="M13" s="498"/>
    </row>
    <row r="14" spans="1:13" s="194" customFormat="1" ht="12.75" customHeight="1" thickBot="1" x14ac:dyDescent="0.3">
      <c r="B14" s="570"/>
      <c r="C14" s="2447" t="s">
        <v>371</v>
      </c>
      <c r="D14" s="2448" t="s">
        <v>1558</v>
      </c>
      <c r="E14" s="1193">
        <f>F58</f>
        <v>39000</v>
      </c>
      <c r="F14" s="2449"/>
      <c r="G14" s="496"/>
      <c r="H14" s="497"/>
      <c r="I14" s="2450"/>
      <c r="J14" s="2450"/>
      <c r="K14" s="498"/>
      <c r="L14" s="498"/>
      <c r="M14" s="498"/>
    </row>
    <row r="15" spans="1:13" s="500" customFormat="1" ht="11.1" customHeight="1" x14ac:dyDescent="0.25">
      <c r="B15" s="924"/>
      <c r="C15" s="467"/>
      <c r="D15" s="467"/>
      <c r="E15" s="467"/>
      <c r="F15" s="467"/>
      <c r="G15" s="2451"/>
      <c r="H15" s="2452"/>
      <c r="I15" s="2450"/>
      <c r="J15" s="2450"/>
    </row>
    <row r="16" spans="1:13" ht="11.1" customHeight="1" x14ac:dyDescent="0.2"/>
    <row r="17" spans="1:13" ht="18.75" customHeight="1" x14ac:dyDescent="0.2">
      <c r="B17" s="180" t="s">
        <v>1703</v>
      </c>
      <c r="C17" s="180"/>
      <c r="D17" s="180"/>
      <c r="E17" s="180"/>
      <c r="F17" s="180"/>
      <c r="G17" s="180"/>
    </row>
    <row r="18" spans="1:13" ht="12.75" customHeight="1" thickBot="1" x14ac:dyDescent="0.25">
      <c r="B18" s="189"/>
      <c r="C18" s="189"/>
      <c r="D18" s="189"/>
      <c r="E18" s="162"/>
      <c r="F18" s="162"/>
      <c r="G18" s="162" t="s">
        <v>105</v>
      </c>
    </row>
    <row r="19" spans="1:13" ht="23.25" customHeight="1" thickBot="1" x14ac:dyDescent="0.25">
      <c r="A19" s="2038" t="s">
        <v>2151</v>
      </c>
      <c r="B19" s="345" t="s">
        <v>153</v>
      </c>
      <c r="C19" s="346" t="s">
        <v>1704</v>
      </c>
      <c r="D19" s="347" t="s">
        <v>412</v>
      </c>
      <c r="E19" s="2039" t="s">
        <v>2160</v>
      </c>
      <c r="F19" s="2040" t="s">
        <v>2153</v>
      </c>
      <c r="G19" s="2041" t="s">
        <v>156</v>
      </c>
    </row>
    <row r="20" spans="1:13" ht="15.75" customHeight="1" thickBot="1" x14ac:dyDescent="0.25">
      <c r="A20" s="166">
        <f>A21</f>
        <v>130000</v>
      </c>
      <c r="B20" s="164" t="s">
        <v>2</v>
      </c>
      <c r="C20" s="433" t="s">
        <v>157</v>
      </c>
      <c r="D20" s="165" t="s">
        <v>158</v>
      </c>
      <c r="E20" s="200">
        <f>E21</f>
        <v>0</v>
      </c>
      <c r="F20" s="200">
        <f>F21</f>
        <v>0</v>
      </c>
      <c r="G20" s="201" t="s">
        <v>6</v>
      </c>
    </row>
    <row r="21" spans="1:13" ht="12" customHeight="1" x14ac:dyDescent="0.2">
      <c r="A21" s="675">
        <f>SUM(A22:A22)</f>
        <v>130000</v>
      </c>
      <c r="B21" s="676" t="s">
        <v>6</v>
      </c>
      <c r="C21" s="677" t="s">
        <v>6</v>
      </c>
      <c r="D21" s="678" t="s">
        <v>407</v>
      </c>
      <c r="E21" s="679">
        <f>SUM(E22:E22)</f>
        <v>0</v>
      </c>
      <c r="F21" s="1955">
        <f>SUM(F22:F22)</f>
        <v>0</v>
      </c>
      <c r="G21" s="1948"/>
    </row>
    <row r="22" spans="1:13" ht="12" customHeight="1" thickBot="1" x14ac:dyDescent="0.25">
      <c r="A22" s="1950">
        <v>130000</v>
      </c>
      <c r="B22" s="870" t="s">
        <v>159</v>
      </c>
      <c r="C22" s="1951"/>
      <c r="D22" s="1952" t="s">
        <v>1705</v>
      </c>
      <c r="E22" s="1953">
        <v>0</v>
      </c>
      <c r="F22" s="1954">
        <v>0</v>
      </c>
      <c r="G22" s="1949"/>
    </row>
    <row r="23" spans="1:13" ht="9.9499999999999993" customHeight="1" x14ac:dyDescent="0.2">
      <c r="A23" s="589"/>
      <c r="B23" s="398"/>
      <c r="C23" s="1946"/>
      <c r="D23" s="670"/>
      <c r="E23" s="589"/>
      <c r="F23" s="589"/>
      <c r="G23" s="1947"/>
    </row>
    <row r="24" spans="1:13" ht="9.9499999999999993" customHeight="1" x14ac:dyDescent="0.2">
      <c r="A24" s="589"/>
      <c r="B24" s="398"/>
      <c r="C24" s="1946"/>
      <c r="D24" s="670"/>
      <c r="E24" s="589"/>
      <c r="F24" s="589"/>
      <c r="G24" s="1947"/>
    </row>
    <row r="25" spans="1:13" s="159" customFormat="1" ht="18.75" customHeight="1" x14ac:dyDescent="0.25">
      <c r="B25" s="180" t="s">
        <v>372</v>
      </c>
      <c r="C25" s="160"/>
      <c r="D25" s="160"/>
      <c r="E25" s="160"/>
      <c r="F25" s="160"/>
      <c r="G25" s="161"/>
      <c r="H25" s="499"/>
      <c r="I25" s="500"/>
      <c r="J25" s="500"/>
      <c r="K25" s="500"/>
      <c r="L25" s="500"/>
      <c r="M25" s="500"/>
    </row>
    <row r="26" spans="1:13" s="188" customFormat="1" ht="12" thickBot="1" x14ac:dyDescent="0.3">
      <c r="B26" s="189"/>
      <c r="C26" s="189"/>
      <c r="D26" s="189"/>
      <c r="E26" s="217"/>
      <c r="F26" s="217"/>
      <c r="G26" s="162" t="s">
        <v>105</v>
      </c>
      <c r="H26" s="190"/>
      <c r="I26" s="215"/>
      <c r="J26" s="215"/>
      <c r="K26" s="215"/>
      <c r="L26" s="215"/>
      <c r="M26" s="215"/>
    </row>
    <row r="27" spans="1:13" s="192" customFormat="1" ht="23.25" customHeight="1" thickBot="1" x14ac:dyDescent="0.3">
      <c r="A27" s="2397" t="s">
        <v>2151</v>
      </c>
      <c r="B27" s="2396" t="s">
        <v>289</v>
      </c>
      <c r="C27" s="2395" t="s">
        <v>373</v>
      </c>
      <c r="D27" s="347" t="s">
        <v>189</v>
      </c>
      <c r="E27" s="2039" t="s">
        <v>2160</v>
      </c>
      <c r="F27" s="2399" t="s">
        <v>2153</v>
      </c>
      <c r="G27" s="2398" t="s">
        <v>156</v>
      </c>
    </row>
    <row r="28" spans="1:13" s="188" customFormat="1" ht="15" customHeight="1" thickBot="1" x14ac:dyDescent="0.3">
      <c r="A28" s="166">
        <f>A29</f>
        <v>11690</v>
      </c>
      <c r="B28" s="199" t="s">
        <v>2</v>
      </c>
      <c r="C28" s="282" t="s">
        <v>157</v>
      </c>
      <c r="D28" s="165" t="s">
        <v>158</v>
      </c>
      <c r="E28" s="365">
        <f>E29</f>
        <v>12755</v>
      </c>
      <c r="F28" s="2400">
        <f>F29</f>
        <v>12755</v>
      </c>
      <c r="G28" s="501" t="s">
        <v>6</v>
      </c>
    </row>
    <row r="29" spans="1:13" s="194" customFormat="1" ht="12" customHeight="1" x14ac:dyDescent="0.2">
      <c r="A29" s="490">
        <f>SUM(A30:A35)</f>
        <v>11690</v>
      </c>
      <c r="B29" s="502" t="s">
        <v>159</v>
      </c>
      <c r="C29" s="503" t="s">
        <v>6</v>
      </c>
      <c r="D29" s="504" t="s">
        <v>374</v>
      </c>
      <c r="E29" s="370">
        <f>SUM(E30:E35)</f>
        <v>12755</v>
      </c>
      <c r="F29" s="371">
        <f>SUM(F30:F35)</f>
        <v>12755</v>
      </c>
      <c r="G29" s="505"/>
    </row>
    <row r="30" spans="1:13" s="212" customFormat="1" ht="12" customHeight="1" x14ac:dyDescent="0.2">
      <c r="A30" s="349">
        <v>100</v>
      </c>
      <c r="B30" s="506" t="s">
        <v>168</v>
      </c>
      <c r="C30" s="507" t="s">
        <v>1550</v>
      </c>
      <c r="D30" s="508" t="s">
        <v>375</v>
      </c>
      <c r="E30" s="247">
        <v>100</v>
      </c>
      <c r="F30" s="509">
        <v>100</v>
      </c>
      <c r="G30" s="245"/>
    </row>
    <row r="31" spans="1:13" s="212" customFormat="1" ht="12" customHeight="1" x14ac:dyDescent="0.2">
      <c r="A31" s="348">
        <v>840</v>
      </c>
      <c r="B31" s="506" t="s">
        <v>168</v>
      </c>
      <c r="C31" s="507" t="s">
        <v>1551</v>
      </c>
      <c r="D31" s="508" t="s">
        <v>376</v>
      </c>
      <c r="E31" s="246">
        <v>850</v>
      </c>
      <c r="F31" s="510">
        <v>850</v>
      </c>
      <c r="G31" s="229"/>
    </row>
    <row r="32" spans="1:13" s="212" customFormat="1" ht="12" customHeight="1" x14ac:dyDescent="0.2">
      <c r="A32" s="511">
        <v>300</v>
      </c>
      <c r="B32" s="506" t="s">
        <v>168</v>
      </c>
      <c r="C32" s="507" t="s">
        <v>1552</v>
      </c>
      <c r="D32" s="508" t="s">
        <v>377</v>
      </c>
      <c r="E32" s="512">
        <v>300</v>
      </c>
      <c r="F32" s="513">
        <v>300</v>
      </c>
      <c r="G32" s="229"/>
    </row>
    <row r="33" spans="1:9" s="212" customFormat="1" ht="12" customHeight="1" x14ac:dyDescent="0.2">
      <c r="A33" s="514">
        <v>9700</v>
      </c>
      <c r="B33" s="506" t="s">
        <v>168</v>
      </c>
      <c r="C33" s="507" t="s">
        <v>1553</v>
      </c>
      <c r="D33" s="508" t="s">
        <v>378</v>
      </c>
      <c r="E33" s="515">
        <v>10675</v>
      </c>
      <c r="F33" s="516">
        <v>10675</v>
      </c>
      <c r="G33" s="229"/>
    </row>
    <row r="34" spans="1:9" s="212" customFormat="1" ht="12" customHeight="1" x14ac:dyDescent="0.2">
      <c r="A34" s="514">
        <v>100</v>
      </c>
      <c r="B34" s="506" t="s">
        <v>168</v>
      </c>
      <c r="C34" s="507" t="s">
        <v>1554</v>
      </c>
      <c r="D34" s="508" t="s">
        <v>379</v>
      </c>
      <c r="E34" s="515">
        <v>180</v>
      </c>
      <c r="F34" s="516">
        <v>180</v>
      </c>
      <c r="G34" s="231"/>
    </row>
    <row r="35" spans="1:9" s="212" customFormat="1" ht="12" customHeight="1" thickBot="1" x14ac:dyDescent="0.25">
      <c r="A35" s="517">
        <v>650</v>
      </c>
      <c r="B35" s="518" t="s">
        <v>168</v>
      </c>
      <c r="C35" s="519" t="s">
        <v>1555</v>
      </c>
      <c r="D35" s="520" t="s">
        <v>380</v>
      </c>
      <c r="E35" s="521">
        <v>650</v>
      </c>
      <c r="F35" s="522">
        <v>650</v>
      </c>
      <c r="G35" s="248"/>
    </row>
    <row r="36" spans="1:9" s="212" customFormat="1" ht="9.9499999999999993" customHeight="1" x14ac:dyDescent="0.2">
      <c r="B36" s="523"/>
      <c r="C36" s="524"/>
      <c r="D36" s="184"/>
      <c r="E36" s="182"/>
      <c r="F36" s="182"/>
      <c r="G36" s="182"/>
      <c r="H36" s="253"/>
    </row>
    <row r="37" spans="1:9" ht="9.9499999999999993" customHeight="1" x14ac:dyDescent="0.2">
      <c r="B37" s="159"/>
      <c r="C37" s="525"/>
      <c r="D37" s="525"/>
      <c r="E37" s="525"/>
      <c r="F37" s="525"/>
      <c r="G37" s="525"/>
    </row>
    <row r="38" spans="1:9" ht="18.75" customHeight="1" x14ac:dyDescent="0.2">
      <c r="B38" s="180" t="s">
        <v>381</v>
      </c>
      <c r="C38" s="160"/>
      <c r="D38" s="160"/>
      <c r="E38" s="160"/>
      <c r="F38" s="160"/>
      <c r="G38" s="161"/>
    </row>
    <row r="39" spans="1:9" ht="12.75" customHeight="1" thickBot="1" x14ac:dyDescent="0.25">
      <c r="B39" s="189"/>
      <c r="C39" s="189"/>
      <c r="D39" s="189"/>
      <c r="E39" s="162"/>
      <c r="F39" s="162"/>
      <c r="G39" s="162" t="s">
        <v>105</v>
      </c>
    </row>
    <row r="40" spans="1:9" ht="23.25" customHeight="1" thickBot="1" x14ac:dyDescent="0.25">
      <c r="A40" s="751" t="s">
        <v>2151</v>
      </c>
      <c r="B40" s="345" t="s">
        <v>153</v>
      </c>
      <c r="C40" s="346" t="s">
        <v>382</v>
      </c>
      <c r="D40" s="347" t="s">
        <v>383</v>
      </c>
      <c r="E40" s="2039" t="s">
        <v>2160</v>
      </c>
      <c r="F40" s="2399" t="s">
        <v>2153</v>
      </c>
      <c r="G40" s="752" t="s">
        <v>156</v>
      </c>
      <c r="H40" s="181"/>
    </row>
    <row r="41" spans="1:9" s="215" customFormat="1" ht="15" customHeight="1" thickBot="1" x14ac:dyDescent="0.3">
      <c r="A41" s="413">
        <f>SUM(A42:A45)</f>
        <v>24249.674999999999</v>
      </c>
      <c r="B41" s="414" t="s">
        <v>1</v>
      </c>
      <c r="C41" s="415" t="s">
        <v>157</v>
      </c>
      <c r="D41" s="553" t="s">
        <v>384</v>
      </c>
      <c r="E41" s="1958">
        <f>E42+E43+E44+E45</f>
        <v>11867.418449999999</v>
      </c>
      <c r="F41" s="1958">
        <f>SUM(F42:F45)</f>
        <v>11767.418449999999</v>
      </c>
      <c r="G41" s="501" t="s">
        <v>6</v>
      </c>
    </row>
    <row r="42" spans="1:9" ht="12.75" customHeight="1" x14ac:dyDescent="0.2">
      <c r="A42" s="526">
        <v>0</v>
      </c>
      <c r="B42" s="527" t="s">
        <v>2</v>
      </c>
      <c r="C42" s="528" t="s">
        <v>385</v>
      </c>
      <c r="D42" s="529" t="s">
        <v>1556</v>
      </c>
      <c r="E42" s="530">
        <v>0</v>
      </c>
      <c r="F42" s="531">
        <v>0</v>
      </c>
      <c r="G42" s="532"/>
      <c r="H42" s="181"/>
    </row>
    <row r="43" spans="1:9" ht="12.75" customHeight="1" x14ac:dyDescent="0.2">
      <c r="A43" s="533">
        <v>0</v>
      </c>
      <c r="B43" s="534" t="s">
        <v>2</v>
      </c>
      <c r="C43" s="45" t="s">
        <v>386</v>
      </c>
      <c r="D43" s="394" t="s">
        <v>387</v>
      </c>
      <c r="E43" s="535">
        <v>0</v>
      </c>
      <c r="F43" s="536">
        <v>0</v>
      </c>
      <c r="G43" s="276"/>
      <c r="H43" s="181"/>
    </row>
    <row r="44" spans="1:9" ht="22.5" x14ac:dyDescent="0.2">
      <c r="A44" s="533">
        <v>24249.674999999999</v>
      </c>
      <c r="B44" s="534" t="s">
        <v>2</v>
      </c>
      <c r="C44" s="45" t="s">
        <v>388</v>
      </c>
      <c r="D44" s="394" t="s">
        <v>389</v>
      </c>
      <c r="E44" s="1956">
        <v>11867.418449999999</v>
      </c>
      <c r="F44" s="1957">
        <f>11867.41845-100</f>
        <v>11767.418449999999</v>
      </c>
      <c r="G44" s="537"/>
      <c r="H44" s="181"/>
    </row>
    <row r="45" spans="1:9" ht="12.75" customHeight="1" thickBot="1" x14ac:dyDescent="0.25">
      <c r="A45" s="538">
        <v>0</v>
      </c>
      <c r="B45" s="539" t="s">
        <v>2</v>
      </c>
      <c r="C45" s="540" t="s">
        <v>390</v>
      </c>
      <c r="D45" s="541" t="s">
        <v>391</v>
      </c>
      <c r="E45" s="542">
        <v>0</v>
      </c>
      <c r="F45" s="543">
        <v>0</v>
      </c>
      <c r="G45" s="544"/>
      <c r="H45" s="181"/>
    </row>
    <row r="46" spans="1:9" ht="9.9499999999999993" customHeight="1" x14ac:dyDescent="0.25">
      <c r="B46" s="545"/>
      <c r="C46" s="545"/>
      <c r="D46" s="545"/>
      <c r="E46" s="545"/>
      <c r="F46" s="545"/>
      <c r="G46" s="545"/>
    </row>
    <row r="47" spans="1:9" ht="9.9499999999999993" customHeight="1" x14ac:dyDescent="0.25">
      <c r="B47" s="545"/>
      <c r="C47" s="545"/>
      <c r="D47" s="545"/>
      <c r="E47" s="545"/>
      <c r="F47" s="545"/>
      <c r="G47" s="545"/>
    </row>
    <row r="48" spans="1:9" ht="18.75" customHeight="1" x14ac:dyDescent="0.2">
      <c r="B48" s="180" t="s">
        <v>392</v>
      </c>
      <c r="C48" s="180"/>
      <c r="D48" s="180"/>
      <c r="E48" s="180"/>
      <c r="F48" s="180"/>
      <c r="G48" s="180"/>
      <c r="H48" s="180"/>
      <c r="I48" s="180"/>
    </row>
    <row r="49" spans="1:8" ht="12" thickBot="1" x14ac:dyDescent="0.25">
      <c r="B49" s="189"/>
      <c r="C49" s="189"/>
      <c r="D49" s="189"/>
      <c r="E49" s="162"/>
      <c r="F49" s="162"/>
      <c r="G49" s="162" t="s">
        <v>105</v>
      </c>
      <c r="H49" s="432"/>
    </row>
    <row r="50" spans="1:8" ht="23.25" customHeight="1" thickBot="1" x14ac:dyDescent="0.25">
      <c r="A50" s="751" t="s">
        <v>2151</v>
      </c>
      <c r="B50" s="753" t="s">
        <v>153</v>
      </c>
      <c r="C50" s="754" t="s">
        <v>393</v>
      </c>
      <c r="D50" s="546" t="s">
        <v>348</v>
      </c>
      <c r="E50" s="2039" t="s">
        <v>2160</v>
      </c>
      <c r="F50" s="2399" t="s">
        <v>2153</v>
      </c>
      <c r="G50" s="752" t="s">
        <v>156</v>
      </c>
      <c r="H50" s="181"/>
    </row>
    <row r="51" spans="1:8" ht="15" customHeight="1" thickBot="1" x14ac:dyDescent="0.25">
      <c r="A51" s="166">
        <f>A52</f>
        <v>2705</v>
      </c>
      <c r="B51" s="199" t="s">
        <v>2</v>
      </c>
      <c r="C51" s="433" t="s">
        <v>157</v>
      </c>
      <c r="D51" s="165" t="s">
        <v>158</v>
      </c>
      <c r="E51" s="166">
        <f>E52</f>
        <v>1500</v>
      </c>
      <c r="F51" s="166">
        <f>F52</f>
        <v>1500</v>
      </c>
      <c r="G51" s="547" t="s">
        <v>6</v>
      </c>
      <c r="H51" s="181"/>
    </row>
    <row r="52" spans="1:8" ht="12" thickBot="1" x14ac:dyDescent="0.25">
      <c r="A52" s="2111">
        <v>2705</v>
      </c>
      <c r="B52" s="1569" t="s">
        <v>2</v>
      </c>
      <c r="C52" s="540" t="s">
        <v>1945</v>
      </c>
      <c r="D52" s="2112" t="s">
        <v>394</v>
      </c>
      <c r="E52" s="2113">
        <v>1500</v>
      </c>
      <c r="F52" s="2114">
        <v>1500</v>
      </c>
      <c r="G52" s="548"/>
      <c r="H52" s="181"/>
    </row>
    <row r="53" spans="1:8" ht="9.9499999999999993" customHeight="1" x14ac:dyDescent="0.2">
      <c r="B53" s="181"/>
      <c r="C53" s="549"/>
    </row>
    <row r="54" spans="1:8" ht="9.9499999999999993" customHeight="1" x14ac:dyDescent="0.2">
      <c r="B54" s="181"/>
      <c r="C54" s="549"/>
    </row>
    <row r="55" spans="1:8" ht="18.75" customHeight="1" x14ac:dyDescent="0.25">
      <c r="B55" s="91" t="s">
        <v>396</v>
      </c>
      <c r="C55" s="91"/>
      <c r="D55" s="91"/>
      <c r="E55" s="91"/>
      <c r="F55" s="91"/>
      <c r="G55" s="158"/>
    </row>
    <row r="56" spans="1:8" ht="12.75" customHeight="1" thickBot="1" x14ac:dyDescent="0.25">
      <c r="B56" s="189"/>
      <c r="C56" s="551"/>
      <c r="D56" s="189"/>
      <c r="E56" s="162"/>
      <c r="F56" s="162"/>
      <c r="G56" s="162" t="s">
        <v>105</v>
      </c>
    </row>
    <row r="57" spans="1:8" ht="23.25" customHeight="1" thickBot="1" x14ac:dyDescent="0.25">
      <c r="A57" s="751" t="s">
        <v>2151</v>
      </c>
      <c r="B57" s="345" t="s">
        <v>153</v>
      </c>
      <c r="C57" s="552" t="s">
        <v>397</v>
      </c>
      <c r="D57" s="347" t="s">
        <v>395</v>
      </c>
      <c r="E57" s="2039" t="s">
        <v>2160</v>
      </c>
      <c r="F57" s="2399" t="s">
        <v>2153</v>
      </c>
      <c r="G57" s="752" t="s">
        <v>156</v>
      </c>
    </row>
    <row r="58" spans="1:8" ht="12.75" customHeight="1" thickBot="1" x14ac:dyDescent="0.25">
      <c r="A58" s="413">
        <f>A59</f>
        <v>18000</v>
      </c>
      <c r="B58" s="414" t="s">
        <v>2</v>
      </c>
      <c r="C58" s="415" t="s">
        <v>157</v>
      </c>
      <c r="D58" s="553" t="s">
        <v>158</v>
      </c>
      <c r="E58" s="413">
        <f>E59</f>
        <v>39000</v>
      </c>
      <c r="F58" s="413">
        <f>F59</f>
        <v>39000</v>
      </c>
      <c r="G58" s="501" t="s">
        <v>6</v>
      </c>
    </row>
    <row r="59" spans="1:8" ht="12" customHeight="1" x14ac:dyDescent="0.2">
      <c r="A59" s="557">
        <f>A60</f>
        <v>18000</v>
      </c>
      <c r="B59" s="1877" t="s">
        <v>2</v>
      </c>
      <c r="C59" s="1961" t="s">
        <v>1706</v>
      </c>
      <c r="D59" s="1962" t="s">
        <v>1557</v>
      </c>
      <c r="E59" s="558">
        <f>E60</f>
        <v>39000</v>
      </c>
      <c r="F59" s="559">
        <f>F60</f>
        <v>39000</v>
      </c>
      <c r="G59" s="560"/>
    </row>
    <row r="60" spans="1:8" ht="12" customHeight="1" thickBot="1" x14ac:dyDescent="0.25">
      <c r="A60" s="561">
        <v>18000</v>
      </c>
      <c r="B60" s="562" t="s">
        <v>2</v>
      </c>
      <c r="C60" s="563" t="s">
        <v>1706</v>
      </c>
      <c r="D60" s="1963" t="s">
        <v>398</v>
      </c>
      <c r="E60" s="564">
        <v>39000</v>
      </c>
      <c r="F60" s="565">
        <v>39000</v>
      </c>
      <c r="G60" s="566"/>
    </row>
    <row r="61" spans="1:8" ht="11.1" customHeight="1" x14ac:dyDescent="0.2">
      <c r="B61" s="455"/>
      <c r="C61" s="455"/>
      <c r="D61" s="550"/>
      <c r="E61" s="191"/>
      <c r="F61" s="191"/>
      <c r="G61" s="191"/>
      <c r="H61" s="187"/>
    </row>
    <row r="62" spans="1:8" ht="7.5" customHeight="1" x14ac:dyDescent="0.2">
      <c r="B62" s="455"/>
      <c r="C62" s="455"/>
      <c r="D62" s="550"/>
      <c r="E62" s="191"/>
      <c r="F62" s="191"/>
      <c r="G62" s="191"/>
    </row>
  </sheetData>
  <mergeCells count="6"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5433070866141736" bottom="0.19685039370078741" header="0.11811023622047245" footer="0.11811023622047245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7038-725C-4FAA-914C-135FA2B4751A}">
  <sheetPr>
    <tabColor theme="7" tint="0.59999389629810485"/>
    <pageSetUpPr fitToPage="1"/>
  </sheetPr>
  <dimension ref="A1:O252"/>
  <sheetViews>
    <sheetView topLeftCell="A186" zoomScaleNormal="100" zoomScaleSheetLayoutView="75" workbookViewId="0">
      <selection activeCell="J186" sqref="J186"/>
    </sheetView>
  </sheetViews>
  <sheetFormatPr defaultColWidth="9.140625" defaultRowHeight="11.25" x14ac:dyDescent="0.2"/>
  <cols>
    <col min="1" max="1" width="9.140625" style="181" customWidth="1"/>
    <col min="2" max="2" width="8" style="183" customWidth="1"/>
    <col min="3" max="3" width="11.7109375" style="181" customWidth="1"/>
    <col min="4" max="4" width="52.28515625" style="181" customWidth="1"/>
    <col min="5" max="5" width="11.140625" style="215" customWidth="1"/>
    <col min="6" max="6" width="11.85546875" style="215" customWidth="1"/>
    <col min="7" max="7" width="11.28515625" style="215" customWidth="1"/>
    <col min="8" max="8" width="10.85546875" style="183" customWidth="1"/>
    <col min="9" max="9" width="55" style="181" customWidth="1"/>
    <col min="10" max="10" width="24.5703125" style="181" customWidth="1"/>
    <col min="11" max="11" width="9.140625" style="181"/>
    <col min="12" max="12" width="11.7109375" style="181" customWidth="1"/>
    <col min="13" max="13" width="7.140625" style="181" customWidth="1"/>
    <col min="14" max="16384" width="9.140625" style="181"/>
  </cols>
  <sheetData>
    <row r="1" spans="1:10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10" ht="12.75" customHeight="1" x14ac:dyDescent="0.2"/>
    <row r="3" spans="1:10" s="3" customFormat="1" ht="15.75" customHeight="1" x14ac:dyDescent="0.25">
      <c r="A3" s="3100" t="s">
        <v>130</v>
      </c>
      <c r="B3" s="3100"/>
      <c r="C3" s="3100"/>
      <c r="D3" s="3100"/>
      <c r="E3" s="3100"/>
      <c r="F3" s="3100"/>
      <c r="G3" s="3100"/>
      <c r="H3" s="3100"/>
      <c r="I3" s="91"/>
    </row>
    <row r="4" spans="1:10" s="3" customFormat="1" ht="15.75" x14ac:dyDescent="0.25">
      <c r="B4" s="158"/>
      <c r="C4" s="158"/>
      <c r="D4" s="158"/>
      <c r="E4" s="567"/>
      <c r="F4" s="567"/>
      <c r="G4" s="567"/>
      <c r="H4" s="158"/>
    </row>
    <row r="5" spans="1:10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10" s="188" customFormat="1" ht="12" thickBot="1" x14ac:dyDescent="0.3">
      <c r="B6" s="189"/>
      <c r="C6" s="189"/>
      <c r="D6" s="189"/>
      <c r="E6" s="162" t="s">
        <v>105</v>
      </c>
      <c r="F6" s="162"/>
      <c r="G6" s="190"/>
    </row>
    <row r="7" spans="1:10" s="192" customFormat="1" ht="12.75" customHeight="1" x14ac:dyDescent="0.25">
      <c r="B7" s="334"/>
      <c r="C7" s="3122" t="s">
        <v>140</v>
      </c>
      <c r="D7" s="3119" t="s">
        <v>141</v>
      </c>
      <c r="E7" s="3113" t="s">
        <v>2178</v>
      </c>
      <c r="F7" s="568"/>
    </row>
    <row r="8" spans="1:10" s="188" customFormat="1" ht="12.75" customHeight="1" thickBot="1" x14ac:dyDescent="0.3">
      <c r="B8" s="334"/>
      <c r="C8" s="3123"/>
      <c r="D8" s="3121"/>
      <c r="E8" s="3114"/>
      <c r="F8" s="568"/>
      <c r="H8" s="569"/>
    </row>
    <row r="9" spans="1:10" s="188" customFormat="1" ht="15" customHeight="1" thickBot="1" x14ac:dyDescent="0.3">
      <c r="B9" s="163"/>
      <c r="C9" s="164" t="s">
        <v>304</v>
      </c>
      <c r="D9" s="165" t="s">
        <v>305</v>
      </c>
      <c r="E9" s="166">
        <f>SUM(E10:E17)</f>
        <v>741236.66</v>
      </c>
      <c r="F9" s="167"/>
      <c r="G9" s="167"/>
    </row>
    <row r="10" spans="1:10" s="194" customFormat="1" ht="12.75" x14ac:dyDescent="0.25">
      <c r="B10" s="570"/>
      <c r="C10" s="571" t="s">
        <v>400</v>
      </c>
      <c r="D10" s="572" t="s">
        <v>401</v>
      </c>
      <c r="E10" s="573">
        <f>F23</f>
        <v>17580</v>
      </c>
      <c r="F10" s="574"/>
      <c r="G10" s="574"/>
      <c r="H10" s="193"/>
      <c r="I10" s="575"/>
      <c r="J10" s="576"/>
    </row>
    <row r="11" spans="1:10" s="194" customFormat="1" ht="12.75" x14ac:dyDescent="0.25">
      <c r="B11" s="570"/>
      <c r="C11" s="577" t="s">
        <v>402</v>
      </c>
      <c r="D11" s="578" t="s">
        <v>403</v>
      </c>
      <c r="E11" s="579">
        <f>H40</f>
        <v>398346.76</v>
      </c>
      <c r="F11" s="574"/>
      <c r="G11" s="574"/>
      <c r="H11" s="193"/>
      <c r="I11" s="575"/>
      <c r="J11" s="576"/>
    </row>
    <row r="12" spans="1:10" s="194" customFormat="1" ht="12.75" x14ac:dyDescent="0.25">
      <c r="B12" s="570"/>
      <c r="C12" s="580" t="s">
        <v>145</v>
      </c>
      <c r="D12" s="581" t="s">
        <v>146</v>
      </c>
      <c r="E12" s="579">
        <f>F49</f>
        <v>6625</v>
      </c>
      <c r="F12" s="574"/>
      <c r="G12" s="574"/>
      <c r="H12" s="193"/>
      <c r="I12" s="575"/>
      <c r="J12" s="576"/>
    </row>
    <row r="13" spans="1:10" s="194" customFormat="1" ht="12.75" x14ac:dyDescent="0.25">
      <c r="B13" s="570"/>
      <c r="C13" s="580" t="s">
        <v>1385</v>
      </c>
      <c r="D13" s="581" t="s">
        <v>1386</v>
      </c>
      <c r="E13" s="579">
        <f>F89</f>
        <v>6350</v>
      </c>
      <c r="F13" s="574"/>
      <c r="G13" s="574"/>
      <c r="H13" s="193"/>
      <c r="I13" s="575"/>
      <c r="J13" s="576"/>
    </row>
    <row r="14" spans="1:10" s="194" customFormat="1" ht="12.75" x14ac:dyDescent="0.25">
      <c r="B14" s="570"/>
      <c r="C14" s="577" t="s">
        <v>147</v>
      </c>
      <c r="D14" s="578" t="s">
        <v>148</v>
      </c>
      <c r="E14" s="582">
        <f>F115</f>
        <v>86405</v>
      </c>
      <c r="F14" s="574"/>
      <c r="G14" s="574"/>
      <c r="H14" s="193"/>
      <c r="I14" s="575"/>
      <c r="J14" s="576"/>
    </row>
    <row r="15" spans="1:10" s="194" customFormat="1" ht="12.75" x14ac:dyDescent="0.25">
      <c r="B15" s="570"/>
      <c r="C15" s="580" t="s">
        <v>149</v>
      </c>
      <c r="D15" s="581" t="s">
        <v>1469</v>
      </c>
      <c r="E15" s="789">
        <f>F181</f>
        <v>188000</v>
      </c>
      <c r="F15" s="583"/>
      <c r="G15" s="574"/>
      <c r="H15" s="193"/>
      <c r="I15" s="575"/>
      <c r="J15" s="576"/>
    </row>
    <row r="16" spans="1:10" s="194" customFormat="1" ht="12.75" x14ac:dyDescent="0.25">
      <c r="B16" s="570"/>
      <c r="C16" s="1853" t="s">
        <v>306</v>
      </c>
      <c r="D16" s="1043" t="s">
        <v>1476</v>
      </c>
      <c r="E16" s="789">
        <f>F218</f>
        <v>3679.9</v>
      </c>
      <c r="F16" s="583"/>
      <c r="G16" s="574"/>
      <c r="H16" s="193"/>
      <c r="I16" s="575"/>
      <c r="J16" s="576"/>
    </row>
    <row r="17" spans="1:10" s="194" customFormat="1" ht="13.5" thickBot="1" x14ac:dyDescent="0.3">
      <c r="B17" s="570"/>
      <c r="C17" s="1849" t="s">
        <v>151</v>
      </c>
      <c r="D17" s="1850" t="s">
        <v>1471</v>
      </c>
      <c r="E17" s="1809">
        <f>F233</f>
        <v>34250</v>
      </c>
      <c r="F17" s="583"/>
      <c r="G17" s="574"/>
      <c r="H17" s="193"/>
      <c r="I17" s="575"/>
      <c r="J17" s="576"/>
    </row>
    <row r="18" spans="1:10" s="3" customFormat="1" ht="12.75" customHeight="1" x14ac:dyDescent="0.25">
      <c r="B18" s="178"/>
      <c r="C18" s="2"/>
      <c r="D18" s="2"/>
      <c r="E18" s="467"/>
      <c r="F18" s="467"/>
      <c r="G18" s="467"/>
      <c r="I18" s="584"/>
    </row>
    <row r="19" spans="1:10" ht="18.75" customHeight="1" x14ac:dyDescent="0.2">
      <c r="B19" s="180" t="s">
        <v>404</v>
      </c>
      <c r="C19" s="180"/>
      <c r="D19" s="180"/>
      <c r="E19" s="180"/>
      <c r="F19" s="180"/>
      <c r="G19" s="180"/>
      <c r="H19" s="180"/>
    </row>
    <row r="20" spans="1:10" ht="12.75" customHeight="1" thickBot="1" x14ac:dyDescent="0.25">
      <c r="B20" s="189"/>
      <c r="C20" s="189"/>
      <c r="D20" s="189"/>
      <c r="E20" s="162"/>
      <c r="F20" s="162"/>
      <c r="G20" s="162" t="s">
        <v>105</v>
      </c>
      <c r="H20" s="190"/>
    </row>
    <row r="21" spans="1:10" ht="12.75" customHeight="1" x14ac:dyDescent="0.2">
      <c r="A21" s="3103" t="s">
        <v>2151</v>
      </c>
      <c r="B21" s="3122" t="s">
        <v>153</v>
      </c>
      <c r="C21" s="3107" t="s">
        <v>405</v>
      </c>
      <c r="D21" s="3119" t="s">
        <v>406</v>
      </c>
      <c r="E21" s="3136" t="s">
        <v>2160</v>
      </c>
      <c r="F21" s="3113" t="s">
        <v>2153</v>
      </c>
      <c r="G21" s="3158" t="s">
        <v>156</v>
      </c>
      <c r="H21" s="181"/>
    </row>
    <row r="22" spans="1:10" ht="19.5" customHeight="1" thickBot="1" x14ac:dyDescent="0.25">
      <c r="A22" s="3104"/>
      <c r="B22" s="3123"/>
      <c r="C22" s="3108"/>
      <c r="D22" s="3121"/>
      <c r="E22" s="3137"/>
      <c r="F22" s="3147"/>
      <c r="G22" s="3159"/>
      <c r="H22" s="181"/>
    </row>
    <row r="23" spans="1:10" s="215" customFormat="1" ht="15" customHeight="1" thickBot="1" x14ac:dyDescent="0.3">
      <c r="A23" s="166">
        <f>A24</f>
        <v>14550</v>
      </c>
      <c r="B23" s="164" t="s">
        <v>2</v>
      </c>
      <c r="C23" s="433" t="s">
        <v>157</v>
      </c>
      <c r="D23" s="282" t="s">
        <v>158</v>
      </c>
      <c r="E23" s="166">
        <f>E24</f>
        <v>17580</v>
      </c>
      <c r="F23" s="166">
        <f>F24</f>
        <v>17580</v>
      </c>
      <c r="G23" s="201" t="s">
        <v>6</v>
      </c>
    </row>
    <row r="24" spans="1:10" s="215" customFormat="1" ht="12.75" customHeight="1" x14ac:dyDescent="0.25">
      <c r="A24" s="675">
        <f>SUM(A25:A33)</f>
        <v>14550</v>
      </c>
      <c r="B24" s="676" t="s">
        <v>6</v>
      </c>
      <c r="C24" s="2496" t="s">
        <v>6</v>
      </c>
      <c r="D24" s="678" t="s">
        <v>407</v>
      </c>
      <c r="E24" s="2493">
        <f>SUM(E25:E33)</f>
        <v>17580</v>
      </c>
      <c r="F24" s="680">
        <f>SUM(F25:F33)</f>
        <v>17580</v>
      </c>
      <c r="G24" s="1948"/>
    </row>
    <row r="25" spans="1:10" s="215" customFormat="1" ht="12" customHeight="1" x14ac:dyDescent="0.25">
      <c r="A25" s="373">
        <v>6000</v>
      </c>
      <c r="B25" s="426" t="s">
        <v>159</v>
      </c>
      <c r="C25" s="2497" t="s">
        <v>408</v>
      </c>
      <c r="D25" s="586" t="s">
        <v>131</v>
      </c>
      <c r="E25" s="377">
        <v>8000</v>
      </c>
      <c r="F25" s="378">
        <v>8000</v>
      </c>
      <c r="G25" s="714"/>
    </row>
    <row r="26" spans="1:10" s="215" customFormat="1" ht="12" customHeight="1" x14ac:dyDescent="0.25">
      <c r="A26" s="373">
        <v>600</v>
      </c>
      <c r="B26" s="422" t="s">
        <v>159</v>
      </c>
      <c r="C26" s="2497" t="s">
        <v>409</v>
      </c>
      <c r="D26" s="586" t="s">
        <v>132</v>
      </c>
      <c r="E26" s="377">
        <v>700</v>
      </c>
      <c r="F26" s="378">
        <v>700</v>
      </c>
      <c r="G26" s="2494"/>
    </row>
    <row r="27" spans="1:10" s="215" customFormat="1" ht="12" customHeight="1" x14ac:dyDescent="0.25">
      <c r="A27" s="373">
        <v>100</v>
      </c>
      <c r="B27" s="422" t="s">
        <v>159</v>
      </c>
      <c r="C27" s="2497" t="s">
        <v>1563</v>
      </c>
      <c r="D27" s="586" t="s">
        <v>1564</v>
      </c>
      <c r="E27" s="377">
        <v>100</v>
      </c>
      <c r="F27" s="378">
        <v>100</v>
      </c>
      <c r="G27" s="2494"/>
    </row>
    <row r="28" spans="1:10" s="215" customFormat="1" ht="12" customHeight="1" x14ac:dyDescent="0.25">
      <c r="A28" s="1893"/>
      <c r="B28" s="422" t="s">
        <v>159</v>
      </c>
      <c r="C28" s="1894" t="s">
        <v>1565</v>
      </c>
      <c r="D28" s="631" t="s">
        <v>1566</v>
      </c>
      <c r="E28" s="1400"/>
      <c r="F28" s="1895"/>
      <c r="G28" s="2688"/>
    </row>
    <row r="29" spans="1:10" s="215" customFormat="1" ht="22.5" x14ac:dyDescent="0.25">
      <c r="A29" s="373">
        <v>7850</v>
      </c>
      <c r="B29" s="422" t="s">
        <v>159</v>
      </c>
      <c r="C29" s="2504" t="s">
        <v>1860</v>
      </c>
      <c r="D29" s="2505" t="s">
        <v>1861</v>
      </c>
      <c r="E29" s="377">
        <v>5000</v>
      </c>
      <c r="F29" s="378">
        <v>5000</v>
      </c>
      <c r="G29" s="2494"/>
    </row>
    <row r="30" spans="1:10" s="215" customFormat="1" ht="22.5" x14ac:dyDescent="0.25">
      <c r="A30" s="2501"/>
      <c r="B30" s="422" t="s">
        <v>159</v>
      </c>
      <c r="C30" s="2918" t="s">
        <v>2435</v>
      </c>
      <c r="D30" s="2498" t="s">
        <v>2248</v>
      </c>
      <c r="E30" s="2502">
        <v>1000</v>
      </c>
      <c r="F30" s="2503">
        <v>1000</v>
      </c>
      <c r="G30" s="2689"/>
    </row>
    <row r="31" spans="1:10" s="215" customFormat="1" x14ac:dyDescent="0.25">
      <c r="A31" s="1893"/>
      <c r="B31" s="422" t="s">
        <v>159</v>
      </c>
      <c r="C31" s="1894" t="s">
        <v>2436</v>
      </c>
      <c r="D31" s="2499" t="s">
        <v>2246</v>
      </c>
      <c r="E31" s="1400">
        <v>2000</v>
      </c>
      <c r="F31" s="1895">
        <v>2000</v>
      </c>
      <c r="G31" s="2688"/>
    </row>
    <row r="32" spans="1:10" s="215" customFormat="1" ht="22.5" x14ac:dyDescent="0.25">
      <c r="A32" s="1893"/>
      <c r="B32" s="422" t="s">
        <v>159</v>
      </c>
      <c r="C32" s="1894" t="s">
        <v>2437</v>
      </c>
      <c r="D32" s="2500" t="s">
        <v>2247</v>
      </c>
      <c r="E32" s="1400">
        <v>580</v>
      </c>
      <c r="F32" s="1895">
        <v>580</v>
      </c>
      <c r="G32" s="2688"/>
    </row>
    <row r="33" spans="1:14" s="215" customFormat="1" ht="13.9" customHeight="1" thickBot="1" x14ac:dyDescent="0.3">
      <c r="A33" s="2506"/>
      <c r="B33" s="1890" t="s">
        <v>159</v>
      </c>
      <c r="C33" s="2919" t="s">
        <v>2438</v>
      </c>
      <c r="D33" s="2507" t="s">
        <v>2249</v>
      </c>
      <c r="E33" s="2508">
        <v>200</v>
      </c>
      <c r="F33" s="2509">
        <v>200</v>
      </c>
      <c r="G33" s="2690"/>
    </row>
    <row r="35" spans="1:14" x14ac:dyDescent="0.2">
      <c r="A35" s="591"/>
      <c r="C35" s="592"/>
      <c r="D35" s="590"/>
      <c r="E35" s="591"/>
      <c r="F35" s="591"/>
      <c r="G35" s="191"/>
      <c r="H35" s="589"/>
    </row>
    <row r="36" spans="1:14" ht="18.75" customHeight="1" x14ac:dyDescent="0.2">
      <c r="B36" s="180" t="s">
        <v>410</v>
      </c>
      <c r="C36" s="180"/>
      <c r="D36" s="180"/>
      <c r="E36" s="180"/>
      <c r="F36" s="180"/>
      <c r="G36" s="180"/>
      <c r="H36" s="180"/>
      <c r="I36" s="180"/>
    </row>
    <row r="37" spans="1:14" ht="12.75" customHeight="1" thickBot="1" x14ac:dyDescent="0.25">
      <c r="B37" s="189"/>
      <c r="C37" s="189"/>
      <c r="D37" s="189"/>
      <c r="E37" s="189"/>
      <c r="F37" s="189"/>
      <c r="G37" s="189"/>
      <c r="H37" s="162" t="s">
        <v>105</v>
      </c>
    </row>
    <row r="38" spans="1:14" ht="12.75" customHeight="1" x14ac:dyDescent="0.2">
      <c r="A38" s="3103" t="s">
        <v>2151</v>
      </c>
      <c r="B38" s="3115" t="s">
        <v>289</v>
      </c>
      <c r="C38" s="3117" t="s">
        <v>411</v>
      </c>
      <c r="D38" s="3119" t="s">
        <v>412</v>
      </c>
      <c r="E38" s="3160" t="s">
        <v>413</v>
      </c>
      <c r="F38" s="3160" t="s">
        <v>414</v>
      </c>
      <c r="G38" s="3136" t="s">
        <v>2160</v>
      </c>
      <c r="H38" s="3156" t="s">
        <v>2153</v>
      </c>
    </row>
    <row r="39" spans="1:14" ht="18" customHeight="1" thickBot="1" x14ac:dyDescent="0.25">
      <c r="A39" s="3104"/>
      <c r="B39" s="3144"/>
      <c r="C39" s="3141"/>
      <c r="D39" s="3121"/>
      <c r="E39" s="3161"/>
      <c r="F39" s="3161"/>
      <c r="G39" s="3137"/>
      <c r="H39" s="3157"/>
    </row>
    <row r="40" spans="1:14" ht="15" customHeight="1" thickBot="1" x14ac:dyDescent="0.25">
      <c r="A40" s="593">
        <f>A41+A42</f>
        <v>494043.76</v>
      </c>
      <c r="B40" s="198" t="s">
        <v>2</v>
      </c>
      <c r="C40" s="433" t="s">
        <v>415</v>
      </c>
      <c r="D40" s="282" t="s">
        <v>158</v>
      </c>
      <c r="E40" s="2126">
        <f>SUM(E41:E42)</f>
        <v>353946.38</v>
      </c>
      <c r="F40" s="2127">
        <f>SUM(F41:F42)</f>
        <v>44400.38</v>
      </c>
      <c r="G40" s="594">
        <f>G41+G42</f>
        <v>398346.76</v>
      </c>
      <c r="H40" s="595">
        <f>SUM(H41:H42)</f>
        <v>398346.76</v>
      </c>
      <c r="I40" s="182"/>
      <c r="K40" s="182"/>
      <c r="L40" s="182"/>
      <c r="N40" s="596"/>
    </row>
    <row r="41" spans="1:14" s="215" customFormat="1" ht="12.75" customHeight="1" x14ac:dyDescent="0.25">
      <c r="A41" s="597">
        <v>479193.11</v>
      </c>
      <c r="B41" s="598" t="s">
        <v>159</v>
      </c>
      <c r="C41" s="1584" t="s">
        <v>1881</v>
      </c>
      <c r="D41" s="814" t="s">
        <v>1880</v>
      </c>
      <c r="E41" s="2128">
        <v>338946.38</v>
      </c>
      <c r="F41" s="2129">
        <v>44400.38</v>
      </c>
      <c r="G41" s="1400">
        <v>383346.76</v>
      </c>
      <c r="H41" s="600">
        <f>SUM(E41:F41)</f>
        <v>383346.76</v>
      </c>
      <c r="I41" s="1695"/>
      <c r="K41" s="191"/>
      <c r="L41" s="216"/>
    </row>
    <row r="42" spans="1:14" s="215" customFormat="1" ht="13.7" customHeight="1" thickBot="1" x14ac:dyDescent="0.3">
      <c r="A42" s="1887">
        <v>14850.65</v>
      </c>
      <c r="B42" s="1885" t="s">
        <v>159</v>
      </c>
      <c r="C42" s="1888">
        <v>13040000</v>
      </c>
      <c r="D42" s="2130" t="s">
        <v>416</v>
      </c>
      <c r="E42" s="2131">
        <v>15000</v>
      </c>
      <c r="F42" s="2132"/>
      <c r="G42" s="1400">
        <v>15000</v>
      </c>
      <c r="H42" s="2133">
        <f>E42</f>
        <v>15000</v>
      </c>
      <c r="K42" s="610"/>
      <c r="L42" s="610"/>
    </row>
    <row r="43" spans="1:14" x14ac:dyDescent="0.2">
      <c r="C43" s="1588" t="s">
        <v>1959</v>
      </c>
    </row>
    <row r="44" spans="1:14" x14ac:dyDescent="0.2">
      <c r="E44" s="216"/>
      <c r="G44" s="216"/>
      <c r="H44" s="2510"/>
    </row>
    <row r="45" spans="1:14" ht="18.75" customHeight="1" x14ac:dyDescent="0.2">
      <c r="B45" s="180" t="s">
        <v>417</v>
      </c>
      <c r="C45" s="180"/>
      <c r="D45" s="180"/>
      <c r="E45" s="180"/>
      <c r="F45" s="180"/>
      <c r="G45" s="611"/>
      <c r="H45" s="180"/>
      <c r="I45" s="180"/>
    </row>
    <row r="46" spans="1:14" ht="12" thickBot="1" x14ac:dyDescent="0.25">
      <c r="B46" s="189"/>
      <c r="C46" s="189"/>
      <c r="D46" s="189"/>
      <c r="E46" s="217"/>
      <c r="F46" s="217"/>
      <c r="G46" s="162" t="s">
        <v>105</v>
      </c>
      <c r="H46" s="190"/>
    </row>
    <row r="47" spans="1:14" ht="11.25" customHeight="1" x14ac:dyDescent="0.2">
      <c r="A47" s="3103" t="s">
        <v>2151</v>
      </c>
      <c r="B47" s="3115" t="s">
        <v>289</v>
      </c>
      <c r="C47" s="3117" t="s">
        <v>418</v>
      </c>
      <c r="D47" s="3124" t="s">
        <v>189</v>
      </c>
      <c r="E47" s="3136" t="s">
        <v>2160</v>
      </c>
      <c r="F47" s="3113" t="s">
        <v>2153</v>
      </c>
      <c r="G47" s="3145" t="s">
        <v>156</v>
      </c>
      <c r="H47" s="181"/>
    </row>
    <row r="48" spans="1:14" ht="16.5" customHeight="1" thickBot="1" x14ac:dyDescent="0.25">
      <c r="A48" s="3104"/>
      <c r="B48" s="3144"/>
      <c r="C48" s="3141"/>
      <c r="D48" s="3125"/>
      <c r="E48" s="3137"/>
      <c r="F48" s="3147"/>
      <c r="G48" s="3146"/>
      <c r="H48" s="181"/>
    </row>
    <row r="49" spans="1:9" s="215" customFormat="1" ht="15" customHeight="1" thickBot="1" x14ac:dyDescent="0.3">
      <c r="A49" s="261">
        <f>A50+A59+A80</f>
        <v>7055</v>
      </c>
      <c r="B49" s="282" t="s">
        <v>2</v>
      </c>
      <c r="C49" s="433" t="s">
        <v>157</v>
      </c>
      <c r="D49" s="165" t="s">
        <v>158</v>
      </c>
      <c r="E49" s="261">
        <f>E50+E59+E80</f>
        <v>6625</v>
      </c>
      <c r="F49" s="261">
        <f>F50+F59+F80</f>
        <v>6625</v>
      </c>
      <c r="G49" s="201" t="s">
        <v>6</v>
      </c>
      <c r="I49" s="216"/>
    </row>
    <row r="50" spans="1:9" ht="12" customHeight="1" x14ac:dyDescent="0.2">
      <c r="A50" s="202">
        <f>SUM(A51:A58)</f>
        <v>1455</v>
      </c>
      <c r="B50" s="612" t="s">
        <v>159</v>
      </c>
      <c r="C50" s="613" t="s">
        <v>6</v>
      </c>
      <c r="D50" s="614" t="s">
        <v>419</v>
      </c>
      <c r="E50" s="615">
        <f>SUM(E51:E58)</f>
        <v>1545</v>
      </c>
      <c r="F50" s="207">
        <f>SUM(F51:F58)</f>
        <v>1545</v>
      </c>
      <c r="G50" s="616"/>
      <c r="H50" s="181"/>
      <c r="I50" s="182"/>
    </row>
    <row r="51" spans="1:9" ht="12" customHeight="1" x14ac:dyDescent="0.2">
      <c r="A51" s="318">
        <v>150</v>
      </c>
      <c r="B51" s="312" t="s">
        <v>168</v>
      </c>
      <c r="C51" s="45" t="s">
        <v>420</v>
      </c>
      <c r="D51" s="480" t="s">
        <v>421</v>
      </c>
      <c r="E51" s="617">
        <v>300</v>
      </c>
      <c r="F51" s="320">
        <v>300</v>
      </c>
      <c r="G51" s="257"/>
      <c r="H51" s="181"/>
    </row>
    <row r="52" spans="1:9" ht="12" customHeight="1" x14ac:dyDescent="0.2">
      <c r="A52" s="318">
        <v>700</v>
      </c>
      <c r="B52" s="312" t="s">
        <v>168</v>
      </c>
      <c r="C52" s="45" t="s">
        <v>422</v>
      </c>
      <c r="D52" s="480" t="s">
        <v>423</v>
      </c>
      <c r="E52" s="617">
        <v>700</v>
      </c>
      <c r="F52" s="320">
        <v>700</v>
      </c>
      <c r="G52" s="257"/>
      <c r="H52" s="181"/>
    </row>
    <row r="53" spans="1:9" ht="12" customHeight="1" x14ac:dyDescent="0.2">
      <c r="A53" s="318">
        <v>200</v>
      </c>
      <c r="B53" s="312" t="s">
        <v>168</v>
      </c>
      <c r="C53" s="45" t="s">
        <v>424</v>
      </c>
      <c r="D53" s="480" t="s">
        <v>425</v>
      </c>
      <c r="E53" s="617">
        <v>200</v>
      </c>
      <c r="F53" s="320">
        <v>200</v>
      </c>
      <c r="G53" s="257"/>
      <c r="H53" s="181"/>
    </row>
    <row r="54" spans="1:9" ht="12" customHeight="1" x14ac:dyDescent="0.2">
      <c r="A54" s="318">
        <v>200</v>
      </c>
      <c r="B54" s="312" t="s">
        <v>168</v>
      </c>
      <c r="C54" s="45" t="s">
        <v>426</v>
      </c>
      <c r="D54" s="480" t="s">
        <v>427</v>
      </c>
      <c r="E54" s="617">
        <v>0</v>
      </c>
      <c r="F54" s="320">
        <v>0</v>
      </c>
      <c r="G54" s="257"/>
      <c r="H54" s="181"/>
    </row>
    <row r="55" spans="1:9" ht="12" customHeight="1" x14ac:dyDescent="0.2">
      <c r="A55" s="318">
        <v>0</v>
      </c>
      <c r="B55" s="312" t="s">
        <v>168</v>
      </c>
      <c r="C55" s="45" t="s">
        <v>2439</v>
      </c>
      <c r="D55" s="1860" t="s">
        <v>2250</v>
      </c>
      <c r="E55" s="617">
        <v>345</v>
      </c>
      <c r="F55" s="320">
        <v>345</v>
      </c>
      <c r="G55" s="257"/>
      <c r="H55" s="181"/>
    </row>
    <row r="56" spans="1:9" ht="12" customHeight="1" x14ac:dyDescent="0.2">
      <c r="A56" s="318">
        <v>75</v>
      </c>
      <c r="B56" s="312" t="s">
        <v>168</v>
      </c>
      <c r="C56" s="45" t="s">
        <v>428</v>
      </c>
      <c r="D56" s="480" t="s">
        <v>429</v>
      </c>
      <c r="E56" s="617"/>
      <c r="F56" s="320"/>
      <c r="G56" s="257"/>
      <c r="H56" s="181"/>
    </row>
    <row r="57" spans="1:9" ht="12" customHeight="1" x14ac:dyDescent="0.2">
      <c r="A57" s="318">
        <v>50</v>
      </c>
      <c r="B57" s="312" t="s">
        <v>168</v>
      </c>
      <c r="C57" s="45" t="s">
        <v>1960</v>
      </c>
      <c r="D57" s="480" t="s">
        <v>1863</v>
      </c>
      <c r="E57" s="617"/>
      <c r="F57" s="320"/>
      <c r="G57" s="257"/>
      <c r="H57" s="181"/>
    </row>
    <row r="58" spans="1:9" ht="22.5" customHeight="1" x14ac:dyDescent="0.2">
      <c r="A58" s="318">
        <v>80</v>
      </c>
      <c r="B58" s="312" t="s">
        <v>168</v>
      </c>
      <c r="C58" s="45" t="s">
        <v>1961</v>
      </c>
      <c r="D58" s="480" t="s">
        <v>1862</v>
      </c>
      <c r="E58" s="617"/>
      <c r="F58" s="320"/>
      <c r="G58" s="257"/>
      <c r="H58" s="181"/>
    </row>
    <row r="59" spans="1:9" ht="12" customHeight="1" x14ac:dyDescent="0.2">
      <c r="A59" s="618">
        <f>SUM(A60:A73)</f>
        <v>2850</v>
      </c>
      <c r="B59" s="619" t="s">
        <v>159</v>
      </c>
      <c r="C59" s="620" t="s">
        <v>6</v>
      </c>
      <c r="D59" s="621" t="s">
        <v>430</v>
      </c>
      <c r="E59" s="622">
        <f>SUM(E60:E73)</f>
        <v>2780</v>
      </c>
      <c r="F59" s="623">
        <f>SUM(F60:F73)</f>
        <v>2780</v>
      </c>
      <c r="G59" s="386"/>
      <c r="H59" s="181"/>
    </row>
    <row r="60" spans="1:9" ht="12" customHeight="1" x14ac:dyDescent="0.2">
      <c r="A60" s="318">
        <v>200</v>
      </c>
      <c r="B60" s="312" t="s">
        <v>168</v>
      </c>
      <c r="C60" s="45" t="s">
        <v>431</v>
      </c>
      <c r="D60" s="480" t="s">
        <v>432</v>
      </c>
      <c r="E60" s="617"/>
      <c r="F60" s="320"/>
      <c r="G60" s="257"/>
      <c r="H60" s="181"/>
    </row>
    <row r="61" spans="1:9" ht="12" customHeight="1" x14ac:dyDescent="0.2">
      <c r="A61" s="318">
        <v>1000</v>
      </c>
      <c r="B61" s="312" t="s">
        <v>168</v>
      </c>
      <c r="C61" s="45" t="s">
        <v>433</v>
      </c>
      <c r="D61" s="624" t="s">
        <v>2251</v>
      </c>
      <c r="E61" s="617">
        <v>1000</v>
      </c>
      <c r="F61" s="320">
        <v>1000</v>
      </c>
      <c r="G61" s="256"/>
      <c r="H61" s="181"/>
    </row>
    <row r="62" spans="1:9" ht="12" customHeight="1" x14ac:dyDescent="0.2">
      <c r="A62" s="318">
        <v>400</v>
      </c>
      <c r="B62" s="312" t="s">
        <v>168</v>
      </c>
      <c r="C62" s="45" t="s">
        <v>434</v>
      </c>
      <c r="D62" s="480" t="s">
        <v>2440</v>
      </c>
      <c r="E62" s="617"/>
      <c r="F62" s="320"/>
      <c r="G62" s="256"/>
      <c r="H62" s="181"/>
    </row>
    <row r="63" spans="1:9" ht="18" customHeight="1" x14ac:dyDescent="0.2">
      <c r="A63" s="318"/>
      <c r="B63" s="312" t="s">
        <v>168</v>
      </c>
      <c r="C63" s="45" t="s">
        <v>2441</v>
      </c>
      <c r="D63" s="480" t="s">
        <v>2442</v>
      </c>
      <c r="E63" s="617">
        <v>400</v>
      </c>
      <c r="F63" s="320">
        <v>400</v>
      </c>
      <c r="G63" s="258"/>
      <c r="H63" s="181"/>
    </row>
    <row r="64" spans="1:9" ht="12" customHeight="1" x14ac:dyDescent="0.2">
      <c r="A64" s="1692">
        <v>500</v>
      </c>
      <c r="B64" s="312" t="s">
        <v>168</v>
      </c>
      <c r="C64" s="45" t="s">
        <v>436</v>
      </c>
      <c r="D64" s="624" t="s">
        <v>437</v>
      </c>
      <c r="E64" s="617">
        <v>500</v>
      </c>
      <c r="F64" s="320">
        <v>500</v>
      </c>
      <c r="G64" s="257"/>
      <c r="H64" s="181"/>
    </row>
    <row r="65" spans="1:9" ht="12" customHeight="1" x14ac:dyDescent="0.2">
      <c r="A65" s="1693">
        <v>100</v>
      </c>
      <c r="B65" s="755" t="s">
        <v>168</v>
      </c>
      <c r="C65" s="756" t="s">
        <v>500</v>
      </c>
      <c r="D65" s="631" t="s">
        <v>1574</v>
      </c>
      <c r="E65" s="757">
        <v>100</v>
      </c>
      <c r="F65" s="694">
        <v>100</v>
      </c>
      <c r="G65" s="386"/>
      <c r="H65" s="181"/>
    </row>
    <row r="66" spans="1:9" ht="12" customHeight="1" x14ac:dyDescent="0.2">
      <c r="A66" s="1693"/>
      <c r="B66" s="755" t="s">
        <v>168</v>
      </c>
      <c r="C66" s="1896" t="s">
        <v>1580</v>
      </c>
      <c r="D66" s="1861" t="s">
        <v>1566</v>
      </c>
      <c r="E66" s="757"/>
      <c r="F66" s="694"/>
      <c r="G66" s="386"/>
      <c r="H66" s="181"/>
    </row>
    <row r="67" spans="1:9" ht="12" customHeight="1" x14ac:dyDescent="0.2">
      <c r="A67" s="1693">
        <v>300</v>
      </c>
      <c r="B67" s="755" t="s">
        <v>168</v>
      </c>
      <c r="C67" s="756" t="s">
        <v>439</v>
      </c>
      <c r="D67" s="631" t="s">
        <v>1575</v>
      </c>
      <c r="E67" s="757">
        <v>230</v>
      </c>
      <c r="F67" s="694">
        <v>230</v>
      </c>
      <c r="G67" s="386"/>
      <c r="H67" s="181"/>
    </row>
    <row r="68" spans="1:9" ht="12" customHeight="1" x14ac:dyDescent="0.2">
      <c r="A68" s="318"/>
      <c r="B68" s="312" t="s">
        <v>168</v>
      </c>
      <c r="C68" s="45" t="s">
        <v>1853</v>
      </c>
      <c r="D68" s="480" t="s">
        <v>1579</v>
      </c>
      <c r="E68" s="617"/>
      <c r="F68" s="320"/>
      <c r="G68" s="256"/>
      <c r="H68" s="181"/>
    </row>
    <row r="69" spans="1:9" ht="12" customHeight="1" x14ac:dyDescent="0.2">
      <c r="A69" s="318"/>
      <c r="B69" s="312" t="s">
        <v>168</v>
      </c>
      <c r="C69" s="45" t="s">
        <v>1854</v>
      </c>
      <c r="D69" s="1861" t="s">
        <v>1578</v>
      </c>
      <c r="E69" s="617"/>
      <c r="F69" s="320"/>
      <c r="G69" s="256"/>
      <c r="H69" s="181"/>
    </row>
    <row r="70" spans="1:9" ht="12" customHeight="1" x14ac:dyDescent="0.2">
      <c r="A70" s="318">
        <v>50</v>
      </c>
      <c r="B70" s="312" t="s">
        <v>168</v>
      </c>
      <c r="C70" s="45" t="s">
        <v>1962</v>
      </c>
      <c r="D70" s="1861" t="s">
        <v>1864</v>
      </c>
      <c r="E70" s="617"/>
      <c r="F70" s="320"/>
      <c r="G70" s="256"/>
      <c r="H70" s="181"/>
    </row>
    <row r="71" spans="1:9" ht="12" customHeight="1" x14ac:dyDescent="0.2">
      <c r="A71" s="318"/>
      <c r="B71" s="312" t="s">
        <v>168</v>
      </c>
      <c r="C71" s="45" t="s">
        <v>2443</v>
      </c>
      <c r="D71" s="1861" t="s">
        <v>2252</v>
      </c>
      <c r="E71" s="617">
        <v>550</v>
      </c>
      <c r="F71" s="320">
        <v>550</v>
      </c>
      <c r="G71" s="256"/>
      <c r="H71" s="181"/>
    </row>
    <row r="72" spans="1:9" ht="12" customHeight="1" x14ac:dyDescent="0.2">
      <c r="A72" s="318">
        <v>200</v>
      </c>
      <c r="B72" s="312" t="s">
        <v>168</v>
      </c>
      <c r="C72" s="45" t="s">
        <v>1963</v>
      </c>
      <c r="D72" s="1861" t="s">
        <v>1865</v>
      </c>
      <c r="E72" s="617"/>
      <c r="F72" s="320"/>
      <c r="G72" s="256"/>
      <c r="H72" s="181"/>
    </row>
    <row r="73" spans="1:9" ht="12" customHeight="1" x14ac:dyDescent="0.2">
      <c r="A73" s="318">
        <v>100</v>
      </c>
      <c r="B73" s="312" t="s">
        <v>168</v>
      </c>
      <c r="C73" s="45" t="s">
        <v>1964</v>
      </c>
      <c r="D73" s="1861" t="s">
        <v>1866</v>
      </c>
      <c r="E73" s="617"/>
      <c r="F73" s="320"/>
      <c r="G73" s="257"/>
      <c r="H73" s="181"/>
    </row>
    <row r="74" spans="1:9" x14ac:dyDescent="0.2">
      <c r="B74" s="189"/>
      <c r="C74" s="189"/>
      <c r="D74" s="189"/>
      <c r="E74" s="217"/>
      <c r="F74" s="217"/>
      <c r="G74" s="181"/>
      <c r="H74" s="190"/>
    </row>
    <row r="75" spans="1:9" ht="18.75" customHeight="1" x14ac:dyDescent="0.2">
      <c r="B75" s="180" t="s">
        <v>417</v>
      </c>
      <c r="C75" s="180"/>
      <c r="D75" s="180"/>
      <c r="E75" s="180"/>
      <c r="F75" s="180"/>
      <c r="G75" s="611"/>
      <c r="H75" s="180"/>
      <c r="I75" s="180"/>
    </row>
    <row r="76" spans="1:9" ht="12" thickBot="1" x14ac:dyDescent="0.25">
      <c r="B76" s="189"/>
      <c r="C76" s="189"/>
      <c r="D76" s="189"/>
      <c r="E76" s="217"/>
      <c r="F76" s="217"/>
      <c r="G76" s="162" t="s">
        <v>105</v>
      </c>
      <c r="H76" s="190"/>
    </row>
    <row r="77" spans="1:9" ht="11.25" customHeight="1" x14ac:dyDescent="0.2">
      <c r="A77" s="3103" t="s">
        <v>2151</v>
      </c>
      <c r="B77" s="3115" t="s">
        <v>289</v>
      </c>
      <c r="C77" s="3117" t="s">
        <v>418</v>
      </c>
      <c r="D77" s="3124" t="s">
        <v>189</v>
      </c>
      <c r="E77" s="3136" t="s">
        <v>2160</v>
      </c>
      <c r="F77" s="3113" t="s">
        <v>2153</v>
      </c>
      <c r="G77" s="3145" t="s">
        <v>156</v>
      </c>
      <c r="H77" s="181"/>
    </row>
    <row r="78" spans="1:9" ht="16.5" customHeight="1" thickBot="1" x14ac:dyDescent="0.25">
      <c r="A78" s="3104"/>
      <c r="B78" s="3144"/>
      <c r="C78" s="3141"/>
      <c r="D78" s="3125"/>
      <c r="E78" s="3137"/>
      <c r="F78" s="3147"/>
      <c r="G78" s="3146"/>
      <c r="H78" s="181"/>
    </row>
    <row r="79" spans="1:9" s="215" customFormat="1" ht="15" customHeight="1" thickBot="1" x14ac:dyDescent="0.3">
      <c r="A79" s="255" t="s">
        <v>474</v>
      </c>
      <c r="B79" s="282" t="s">
        <v>2</v>
      </c>
      <c r="C79" s="433" t="s">
        <v>157</v>
      </c>
      <c r="D79" s="165" t="s">
        <v>158</v>
      </c>
      <c r="E79" s="255" t="s">
        <v>233</v>
      </c>
      <c r="F79" s="255" t="s">
        <v>2296</v>
      </c>
      <c r="G79" s="201" t="s">
        <v>6</v>
      </c>
      <c r="I79" s="216"/>
    </row>
    <row r="80" spans="1:9" ht="12" customHeight="1" x14ac:dyDescent="0.2">
      <c r="A80" s="1891">
        <f>SUM(A81:A82)</f>
        <v>2750</v>
      </c>
      <c r="B80" s="2519" t="s">
        <v>440</v>
      </c>
      <c r="C80" s="2520" t="s">
        <v>6</v>
      </c>
      <c r="D80" s="2521" t="s">
        <v>441</v>
      </c>
      <c r="E80" s="2522">
        <f>SUM(E81:E82)</f>
        <v>2300</v>
      </c>
      <c r="F80" s="1892">
        <f>SUM(F81:F82)</f>
        <v>2300</v>
      </c>
      <c r="G80" s="277"/>
      <c r="H80" s="181"/>
    </row>
    <row r="81" spans="1:10" ht="12" customHeight="1" x14ac:dyDescent="0.2">
      <c r="A81" s="269">
        <v>2500</v>
      </c>
      <c r="B81" s="225" t="s">
        <v>168</v>
      </c>
      <c r="C81" s="226" t="s">
        <v>442</v>
      </c>
      <c r="D81" s="237" t="s">
        <v>443</v>
      </c>
      <c r="E81" s="629">
        <v>2300</v>
      </c>
      <c r="F81" s="274">
        <v>2300</v>
      </c>
      <c r="G81" s="258"/>
      <c r="H81" s="181"/>
    </row>
    <row r="82" spans="1:10" ht="12" customHeight="1" thickBot="1" x14ac:dyDescent="0.25">
      <c r="A82" s="279">
        <v>250</v>
      </c>
      <c r="B82" s="685" t="s">
        <v>168</v>
      </c>
      <c r="C82" s="632" t="s">
        <v>1577</v>
      </c>
      <c r="D82" s="2134" t="s">
        <v>1576</v>
      </c>
      <c r="E82" s="633"/>
      <c r="F82" s="281"/>
      <c r="G82" s="350"/>
      <c r="H82" s="181"/>
    </row>
    <row r="85" spans="1:10" ht="15.75" x14ac:dyDescent="0.2">
      <c r="B85" s="180" t="s">
        <v>1388</v>
      </c>
      <c r="C85" s="180"/>
      <c r="D85" s="180"/>
      <c r="E85" s="180"/>
      <c r="F85" s="180"/>
      <c r="G85" s="180"/>
    </row>
    <row r="86" spans="1:10" ht="12" thickBot="1" x14ac:dyDescent="0.25">
      <c r="B86" s="189"/>
      <c r="C86" s="189"/>
      <c r="D86" s="189"/>
      <c r="E86" s="217"/>
      <c r="F86" s="217"/>
      <c r="G86" s="162" t="s">
        <v>105</v>
      </c>
    </row>
    <row r="87" spans="1:10" ht="11.25" customHeight="1" x14ac:dyDescent="0.2">
      <c r="A87" s="3103" t="s">
        <v>2151</v>
      </c>
      <c r="B87" s="3115" t="s">
        <v>289</v>
      </c>
      <c r="C87" s="3117" t="s">
        <v>1387</v>
      </c>
      <c r="D87" s="3124" t="s">
        <v>1383</v>
      </c>
      <c r="E87" s="3111" t="s">
        <v>2160</v>
      </c>
      <c r="F87" s="3113" t="s">
        <v>2153</v>
      </c>
      <c r="G87" s="3145" t="s">
        <v>156</v>
      </c>
    </row>
    <row r="88" spans="1:10" ht="12" thickBot="1" x14ac:dyDescent="0.25">
      <c r="A88" s="3104"/>
      <c r="B88" s="3144"/>
      <c r="C88" s="3141"/>
      <c r="D88" s="3125"/>
      <c r="E88" s="3112"/>
      <c r="F88" s="3147"/>
      <c r="G88" s="3146"/>
    </row>
    <row r="89" spans="1:10" ht="12" thickBot="1" x14ac:dyDescent="0.25">
      <c r="A89" s="166">
        <f>SUM(A90:A108)</f>
        <v>5600</v>
      </c>
      <c r="B89" s="282" t="s">
        <v>2</v>
      </c>
      <c r="C89" s="433" t="s">
        <v>157</v>
      </c>
      <c r="D89" s="282" t="s">
        <v>158</v>
      </c>
      <c r="E89" s="166">
        <f>SUM(E90:E108)</f>
        <v>6250</v>
      </c>
      <c r="F89" s="166">
        <f>SUM(F90:F108)</f>
        <v>6350</v>
      </c>
      <c r="G89" s="366" t="s">
        <v>6</v>
      </c>
    </row>
    <row r="90" spans="1:10" ht="12" customHeight="1" x14ac:dyDescent="0.2">
      <c r="A90" s="269">
        <v>200</v>
      </c>
      <c r="B90" s="630" t="s">
        <v>2</v>
      </c>
      <c r="C90" s="765" t="s">
        <v>467</v>
      </c>
      <c r="D90" s="1889" t="s">
        <v>1965</v>
      </c>
      <c r="E90" s="273">
        <v>500</v>
      </c>
      <c r="F90" s="274">
        <v>500</v>
      </c>
      <c r="G90" s="714"/>
      <c r="H90" s="1898"/>
      <c r="I90" s="1899"/>
      <c r="J90" s="1900"/>
    </row>
    <row r="91" spans="1:10" ht="12" customHeight="1" x14ac:dyDescent="0.2">
      <c r="A91" s="759">
        <v>1500</v>
      </c>
      <c r="B91" s="654" t="s">
        <v>2</v>
      </c>
      <c r="C91" s="640" t="s">
        <v>468</v>
      </c>
      <c r="D91" s="655" t="s">
        <v>1966</v>
      </c>
      <c r="E91" s="644">
        <v>2000</v>
      </c>
      <c r="F91" s="769">
        <v>2000</v>
      </c>
      <c r="G91" s="479"/>
      <c r="H91" s="1901"/>
      <c r="I91" s="232"/>
      <c r="J91" s="233"/>
    </row>
    <row r="92" spans="1:10" ht="12" customHeight="1" x14ac:dyDescent="0.2">
      <c r="A92" s="758">
        <v>500</v>
      </c>
      <c r="B92" s="630" t="s">
        <v>2</v>
      </c>
      <c r="C92" s="647" t="s">
        <v>469</v>
      </c>
      <c r="D92" s="638" t="s">
        <v>1967</v>
      </c>
      <c r="E92" s="642">
        <v>500</v>
      </c>
      <c r="F92" s="683">
        <v>500</v>
      </c>
      <c r="G92" s="714"/>
      <c r="H92" s="1901"/>
      <c r="I92" s="1899"/>
      <c r="J92" s="2511"/>
    </row>
    <row r="93" spans="1:10" x14ac:dyDescent="0.2">
      <c r="A93" s="758">
        <v>200</v>
      </c>
      <c r="B93" s="630" t="s">
        <v>2</v>
      </c>
      <c r="C93" s="656" t="s">
        <v>470</v>
      </c>
      <c r="D93" s="638" t="s">
        <v>1968</v>
      </c>
      <c r="E93" s="642">
        <v>200</v>
      </c>
      <c r="F93" s="683">
        <v>200</v>
      </c>
      <c r="G93" s="714"/>
      <c r="H93" s="1898"/>
      <c r="I93" s="1899"/>
      <c r="J93" s="1900"/>
    </row>
    <row r="94" spans="1:10" ht="12" customHeight="1" x14ac:dyDescent="0.2">
      <c r="A94" s="758">
        <v>100</v>
      </c>
      <c r="B94" s="322" t="s">
        <v>2</v>
      </c>
      <c r="C94" s="484" t="s">
        <v>471</v>
      </c>
      <c r="D94" s="272" t="s">
        <v>1969</v>
      </c>
      <c r="E94" s="642">
        <v>100</v>
      </c>
      <c r="F94" s="683">
        <v>100</v>
      </c>
      <c r="G94" s="2513"/>
      <c r="H94" s="1898"/>
      <c r="I94" s="1899"/>
      <c r="J94" s="1900"/>
    </row>
    <row r="95" spans="1:10" ht="12" customHeight="1" x14ac:dyDescent="0.2">
      <c r="A95" s="762">
        <v>100</v>
      </c>
      <c r="B95" s="658" t="s">
        <v>2</v>
      </c>
      <c r="C95" s="656" t="s">
        <v>472</v>
      </c>
      <c r="D95" s="659" t="s">
        <v>1970</v>
      </c>
      <c r="E95" s="660">
        <v>100</v>
      </c>
      <c r="F95" s="772">
        <v>100</v>
      </c>
      <c r="G95" s="2513"/>
      <c r="H95" s="1898"/>
      <c r="I95" s="1899"/>
      <c r="J95" s="1900"/>
    </row>
    <row r="96" spans="1:10" ht="12" customHeight="1" x14ac:dyDescent="0.2">
      <c r="A96" s="758">
        <v>250</v>
      </c>
      <c r="B96" s="422" t="s">
        <v>2</v>
      </c>
      <c r="C96" s="625" t="s">
        <v>473</v>
      </c>
      <c r="D96" s="272" t="s">
        <v>1971</v>
      </c>
      <c r="E96" s="642">
        <v>250</v>
      </c>
      <c r="F96" s="683">
        <v>250</v>
      </c>
      <c r="G96" s="2513"/>
      <c r="H96" s="1898"/>
      <c r="I96" s="1899"/>
      <c r="J96" s="1900"/>
    </row>
    <row r="97" spans="1:10" ht="45" x14ac:dyDescent="0.2">
      <c r="A97" s="269">
        <v>250</v>
      </c>
      <c r="B97" s="422" t="s">
        <v>2</v>
      </c>
      <c r="C97" s="271" t="s">
        <v>511</v>
      </c>
      <c r="D97" s="661" t="s">
        <v>1972</v>
      </c>
      <c r="E97" s="660">
        <v>150</v>
      </c>
      <c r="F97" s="683">
        <v>250</v>
      </c>
      <c r="G97" s="774" t="s">
        <v>2674</v>
      </c>
      <c r="H97" s="1898"/>
      <c r="I97" s="1899"/>
      <c r="J97" s="1900"/>
    </row>
    <row r="98" spans="1:10" ht="12" customHeight="1" x14ac:dyDescent="0.2">
      <c r="A98" s="763">
        <v>200</v>
      </c>
      <c r="B98" s="427" t="s">
        <v>2</v>
      </c>
      <c r="C98" s="1920" t="s">
        <v>514</v>
      </c>
      <c r="D98" s="666" t="s">
        <v>1874</v>
      </c>
      <c r="E98" s="642">
        <v>0</v>
      </c>
      <c r="F98" s="773">
        <v>0</v>
      </c>
      <c r="G98" s="775"/>
      <c r="H98" s="1898"/>
      <c r="I98" s="1899"/>
      <c r="J98" s="1900"/>
    </row>
    <row r="99" spans="1:10" ht="12" customHeight="1" x14ac:dyDescent="0.2">
      <c r="A99" s="533">
        <v>200</v>
      </c>
      <c r="B99" s="588" t="s">
        <v>2</v>
      </c>
      <c r="C99" s="625" t="s">
        <v>504</v>
      </c>
      <c r="D99" s="357" t="s">
        <v>1973</v>
      </c>
      <c r="E99" s="535">
        <v>500</v>
      </c>
      <c r="F99" s="536">
        <v>500</v>
      </c>
      <c r="G99" s="537"/>
      <c r="H99" s="1898"/>
      <c r="I99" s="1899"/>
      <c r="J99" s="1900"/>
    </row>
    <row r="100" spans="1:10" ht="12" customHeight="1" x14ac:dyDescent="0.2">
      <c r="A100" s="269">
        <v>300</v>
      </c>
      <c r="B100" s="588" t="s">
        <v>2</v>
      </c>
      <c r="C100" s="271" t="s">
        <v>509</v>
      </c>
      <c r="D100" s="661" t="s">
        <v>1974</v>
      </c>
      <c r="E100" s="273">
        <v>300</v>
      </c>
      <c r="F100" s="274">
        <v>300</v>
      </c>
      <c r="G100" s="774"/>
      <c r="H100" s="1898"/>
      <c r="I100" s="1899"/>
      <c r="J100" s="1900"/>
    </row>
    <row r="101" spans="1:10" ht="22.5" x14ac:dyDescent="0.2">
      <c r="A101" s="533">
        <v>200</v>
      </c>
      <c r="B101" s="588" t="s">
        <v>2</v>
      </c>
      <c r="C101" s="766" t="s">
        <v>507</v>
      </c>
      <c r="D101" s="661" t="s">
        <v>1975</v>
      </c>
      <c r="E101" s="535">
        <v>200</v>
      </c>
      <c r="F101" s="536">
        <v>200</v>
      </c>
      <c r="G101" s="537"/>
      <c r="H101" s="1898"/>
      <c r="I101" s="1899"/>
      <c r="J101" s="1900"/>
    </row>
    <row r="102" spans="1:10" ht="12" customHeight="1" x14ac:dyDescent="0.2">
      <c r="A102" s="269">
        <v>200</v>
      </c>
      <c r="B102" s="588" t="s">
        <v>2</v>
      </c>
      <c r="C102" s="271" t="s">
        <v>508</v>
      </c>
      <c r="D102" s="661" t="s">
        <v>1976</v>
      </c>
      <c r="E102" s="273">
        <v>200</v>
      </c>
      <c r="F102" s="274">
        <v>200</v>
      </c>
      <c r="G102" s="774"/>
      <c r="H102" s="1898"/>
      <c r="I102" s="1899"/>
      <c r="J102" s="1900"/>
    </row>
    <row r="103" spans="1:10" ht="12" customHeight="1" x14ac:dyDescent="0.2">
      <c r="A103" s="533">
        <v>100</v>
      </c>
      <c r="B103" s="422" t="s">
        <v>2</v>
      </c>
      <c r="C103" s="766" t="s">
        <v>506</v>
      </c>
      <c r="D103" s="661" t="s">
        <v>1977</v>
      </c>
      <c r="E103" s="535">
        <v>100</v>
      </c>
      <c r="F103" s="536">
        <v>100</v>
      </c>
      <c r="G103" s="537"/>
      <c r="H103" s="1898"/>
      <c r="I103" s="1899"/>
      <c r="J103" s="1900"/>
    </row>
    <row r="104" spans="1:10" ht="12" customHeight="1" x14ac:dyDescent="0.2">
      <c r="A104" s="269">
        <v>300</v>
      </c>
      <c r="B104" s="422" t="s">
        <v>2</v>
      </c>
      <c r="C104" s="271" t="s">
        <v>510</v>
      </c>
      <c r="D104" s="661" t="s">
        <v>1978</v>
      </c>
      <c r="E104" s="273">
        <v>300</v>
      </c>
      <c r="F104" s="274">
        <v>300</v>
      </c>
      <c r="G104" s="774"/>
      <c r="H104" s="1898"/>
      <c r="I104" s="1899"/>
      <c r="J104" s="1900"/>
    </row>
    <row r="105" spans="1:10" ht="12" customHeight="1" x14ac:dyDescent="0.2">
      <c r="A105" s="554">
        <v>150</v>
      </c>
      <c r="B105" s="427" t="s">
        <v>2</v>
      </c>
      <c r="C105" s="1600" t="s">
        <v>505</v>
      </c>
      <c r="D105" s="439" t="s">
        <v>1979</v>
      </c>
      <c r="E105" s="555">
        <v>150</v>
      </c>
      <c r="F105" s="556">
        <v>150</v>
      </c>
      <c r="G105" s="2691"/>
      <c r="H105" s="1898"/>
      <c r="I105" s="1899"/>
      <c r="J105" s="1900"/>
    </row>
    <row r="106" spans="1:10" ht="12" customHeight="1" x14ac:dyDescent="0.2">
      <c r="A106" s="764">
        <v>250</v>
      </c>
      <c r="B106" s="588" t="s">
        <v>2</v>
      </c>
      <c r="C106" s="1600" t="s">
        <v>1572</v>
      </c>
      <c r="D106" s="768" t="s">
        <v>1980</v>
      </c>
      <c r="E106" s="555">
        <v>100</v>
      </c>
      <c r="F106" s="556">
        <v>100</v>
      </c>
      <c r="G106" s="774" t="s">
        <v>2444</v>
      </c>
      <c r="H106" s="1898"/>
      <c r="I106" s="1899"/>
      <c r="J106" s="1900"/>
    </row>
    <row r="107" spans="1:10" ht="12" customHeight="1" x14ac:dyDescent="0.2">
      <c r="A107" s="533">
        <v>400</v>
      </c>
      <c r="B107" s="422" t="s">
        <v>2</v>
      </c>
      <c r="C107" s="766" t="s">
        <v>1573</v>
      </c>
      <c r="D107" s="768" t="s">
        <v>1981</v>
      </c>
      <c r="E107" s="555">
        <v>400</v>
      </c>
      <c r="F107" s="556">
        <v>400</v>
      </c>
      <c r="G107" s="485"/>
      <c r="I107" s="1899"/>
    </row>
    <row r="108" spans="1:10" ht="12" customHeight="1" thickBot="1" x14ac:dyDescent="0.25">
      <c r="A108" s="561">
        <v>200</v>
      </c>
      <c r="B108" s="1867" t="s">
        <v>2</v>
      </c>
      <c r="C108" s="1902" t="s">
        <v>1581</v>
      </c>
      <c r="D108" s="1903" t="s">
        <v>1982</v>
      </c>
      <c r="E108" s="564">
        <v>200</v>
      </c>
      <c r="F108" s="565">
        <v>200</v>
      </c>
      <c r="G108" s="2920" t="s">
        <v>2444</v>
      </c>
      <c r="I108" s="1899"/>
    </row>
    <row r="109" spans="1:10" ht="12" customHeight="1" x14ac:dyDescent="0.2">
      <c r="A109" s="187"/>
      <c r="B109" s="398"/>
      <c r="C109" s="1898"/>
      <c r="D109" s="2495"/>
      <c r="E109" s="663"/>
      <c r="F109" s="187"/>
    </row>
    <row r="110" spans="1:10" ht="12" customHeight="1" x14ac:dyDescent="0.2">
      <c r="A110" s="187"/>
      <c r="B110" s="398"/>
      <c r="C110" s="1898"/>
      <c r="D110" s="2495"/>
      <c r="E110" s="663"/>
      <c r="F110" s="187"/>
    </row>
    <row r="111" spans="1:10" ht="18.75" customHeight="1" x14ac:dyDescent="0.2">
      <c r="B111" s="180" t="s">
        <v>444</v>
      </c>
      <c r="C111" s="180"/>
      <c r="D111" s="180"/>
      <c r="E111" s="180"/>
      <c r="F111" s="180"/>
      <c r="G111" s="180"/>
      <c r="H111" s="180"/>
    </row>
    <row r="112" spans="1:10" ht="12" thickBot="1" x14ac:dyDescent="0.25">
      <c r="B112" s="189"/>
      <c r="C112" s="189"/>
      <c r="D112" s="189"/>
      <c r="E112" s="217"/>
      <c r="F112" s="217"/>
      <c r="G112" s="162" t="s">
        <v>105</v>
      </c>
      <c r="H112" s="190"/>
    </row>
    <row r="113" spans="1:15" ht="11.25" customHeight="1" x14ac:dyDescent="0.2">
      <c r="A113" s="3150" t="s">
        <v>2253</v>
      </c>
      <c r="B113" s="3115" t="s">
        <v>289</v>
      </c>
      <c r="C113" s="3117" t="s">
        <v>445</v>
      </c>
      <c r="D113" s="3124" t="s">
        <v>269</v>
      </c>
      <c r="E113" s="3152" t="s">
        <v>2160</v>
      </c>
      <c r="F113" s="3154" t="s">
        <v>2153</v>
      </c>
      <c r="G113" s="3148" t="s">
        <v>156</v>
      </c>
      <c r="H113" s="181"/>
    </row>
    <row r="114" spans="1:15" ht="30" customHeight="1" thickBot="1" x14ac:dyDescent="0.25">
      <c r="A114" s="3151"/>
      <c r="B114" s="3144"/>
      <c r="C114" s="3141"/>
      <c r="D114" s="3125"/>
      <c r="E114" s="3153"/>
      <c r="F114" s="3155"/>
      <c r="G114" s="3149"/>
      <c r="H114" s="181"/>
      <c r="I114" s="182"/>
    </row>
    <row r="115" spans="1:15" s="215" customFormat="1" ht="15" customHeight="1" thickBot="1" x14ac:dyDescent="0.3">
      <c r="A115" s="2692">
        <f>A116+A147</f>
        <v>9270</v>
      </c>
      <c r="B115" s="2693" t="s">
        <v>2</v>
      </c>
      <c r="C115" s="2694" t="s">
        <v>157</v>
      </c>
      <c r="D115" s="2693" t="s">
        <v>158</v>
      </c>
      <c r="E115" s="2692">
        <f>E116+E147</f>
        <v>86405</v>
      </c>
      <c r="F115" s="2692">
        <f>F116+F147</f>
        <v>86405</v>
      </c>
      <c r="G115" s="2695" t="s">
        <v>6</v>
      </c>
      <c r="H115" s="216"/>
      <c r="K115" s="634"/>
      <c r="L115" s="591"/>
      <c r="M115" s="591"/>
      <c r="N115" s="591"/>
      <c r="O115" s="233"/>
    </row>
    <row r="116" spans="1:15" x14ac:dyDescent="0.2">
      <c r="A116" s="2696">
        <f>SUM(A117:A146)</f>
        <v>7270</v>
      </c>
      <c r="B116" s="2697" t="s">
        <v>6</v>
      </c>
      <c r="C116" s="2698" t="s">
        <v>6</v>
      </c>
      <c r="D116" s="2699" t="s">
        <v>446</v>
      </c>
      <c r="E116" s="2700">
        <f>SUM(E117:E141)</f>
        <v>9355</v>
      </c>
      <c r="F116" s="2701">
        <f>SUM(F117:F141)</f>
        <v>9355</v>
      </c>
      <c r="G116" s="2702"/>
      <c r="H116" s="182"/>
      <c r="I116" s="182"/>
      <c r="J116" s="182"/>
      <c r="K116" s="634"/>
      <c r="L116" s="591"/>
      <c r="M116" s="591"/>
      <c r="N116" s="591"/>
      <c r="O116" s="233"/>
    </row>
    <row r="117" spans="1:15" ht="12.75" customHeight="1" x14ac:dyDescent="0.2">
      <c r="A117" s="2703">
        <v>300</v>
      </c>
      <c r="B117" s="2704" t="s">
        <v>2</v>
      </c>
      <c r="C117" s="2705" t="s">
        <v>447</v>
      </c>
      <c r="D117" s="2706" t="s">
        <v>1984</v>
      </c>
      <c r="E117" s="2707">
        <v>300</v>
      </c>
      <c r="F117" s="2708">
        <v>300</v>
      </c>
      <c r="G117" s="2709"/>
      <c r="H117" s="181"/>
      <c r="I117" s="636"/>
      <c r="J117" s="182"/>
      <c r="K117" s="637"/>
      <c r="L117" s="591"/>
      <c r="M117" s="591"/>
      <c r="N117" s="591"/>
      <c r="O117" s="233"/>
    </row>
    <row r="118" spans="1:15" ht="12.75" customHeight="1" x14ac:dyDescent="0.2">
      <c r="A118" s="2703">
        <v>400</v>
      </c>
      <c r="B118" s="2704" t="s">
        <v>2</v>
      </c>
      <c r="C118" s="2710" t="s">
        <v>448</v>
      </c>
      <c r="D118" s="2711" t="s">
        <v>435</v>
      </c>
      <c r="E118" s="2707"/>
      <c r="F118" s="2708"/>
      <c r="G118" s="2712"/>
      <c r="H118" s="181"/>
      <c r="I118" s="636"/>
      <c r="K118" s="634"/>
      <c r="L118" s="591"/>
      <c r="M118" s="591"/>
      <c r="N118" s="591"/>
      <c r="O118" s="233"/>
    </row>
    <row r="119" spans="1:15" ht="12.75" customHeight="1" x14ac:dyDescent="0.2">
      <c r="A119" s="2703">
        <v>50</v>
      </c>
      <c r="B119" s="2704" t="s">
        <v>2</v>
      </c>
      <c r="C119" s="2713" t="s">
        <v>1569</v>
      </c>
      <c r="D119" s="2714" t="s">
        <v>1985</v>
      </c>
      <c r="E119" s="2707"/>
      <c r="F119" s="2708"/>
      <c r="G119" s="2712"/>
      <c r="H119" s="181"/>
      <c r="I119" s="636"/>
      <c r="K119" s="634"/>
      <c r="L119" s="591"/>
      <c r="M119" s="591"/>
      <c r="N119" s="591"/>
      <c r="O119" s="233"/>
    </row>
    <row r="120" spans="1:15" s="215" customFormat="1" ht="12.75" customHeight="1" x14ac:dyDescent="0.2">
      <c r="A120" s="2703">
        <v>2500</v>
      </c>
      <c r="B120" s="2704" t="s">
        <v>2</v>
      </c>
      <c r="C120" s="2715" t="s">
        <v>450</v>
      </c>
      <c r="D120" s="2716" t="s">
        <v>133</v>
      </c>
      <c r="E120" s="2707">
        <v>2500</v>
      </c>
      <c r="F120" s="2708">
        <v>2500</v>
      </c>
      <c r="G120" s="2712"/>
      <c r="H120" s="181"/>
      <c r="I120" s="636"/>
    </row>
    <row r="121" spans="1:15" s="215" customFormat="1" ht="12.75" customHeight="1" x14ac:dyDescent="0.2">
      <c r="A121" s="2703">
        <v>500</v>
      </c>
      <c r="B121" s="2704" t="s">
        <v>2</v>
      </c>
      <c r="C121" s="2717" t="s">
        <v>1983</v>
      </c>
      <c r="D121" s="2714" t="s">
        <v>1986</v>
      </c>
      <c r="E121" s="2707">
        <v>0</v>
      </c>
      <c r="F121" s="2708">
        <v>0</v>
      </c>
      <c r="G121" s="2718"/>
      <c r="I121" s="181"/>
      <c r="K121" s="634"/>
      <c r="L121" s="591"/>
      <c r="M121" s="591"/>
      <c r="N121" s="591"/>
      <c r="O121" s="233"/>
    </row>
    <row r="122" spans="1:15" s="215" customFormat="1" ht="12.75" customHeight="1" x14ac:dyDescent="0.2">
      <c r="A122" s="2703">
        <v>800</v>
      </c>
      <c r="B122" s="2704" t="s">
        <v>2</v>
      </c>
      <c r="C122" s="2717" t="s">
        <v>451</v>
      </c>
      <c r="D122" s="2714" t="s">
        <v>452</v>
      </c>
      <c r="E122" s="2707">
        <v>1500</v>
      </c>
      <c r="F122" s="2708">
        <v>1500</v>
      </c>
      <c r="G122" s="2712"/>
      <c r="I122" s="181"/>
      <c r="K122" s="634"/>
      <c r="L122" s="591"/>
      <c r="M122" s="591"/>
      <c r="N122" s="591"/>
      <c r="O122" s="233"/>
    </row>
    <row r="123" spans="1:15" s="215" customFormat="1" ht="12.75" customHeight="1" x14ac:dyDescent="0.2">
      <c r="A123" s="2719">
        <v>200</v>
      </c>
      <c r="B123" s="2704" t="s">
        <v>2</v>
      </c>
      <c r="C123" s="2720" t="s">
        <v>453</v>
      </c>
      <c r="D123" s="2706" t="s">
        <v>1987</v>
      </c>
      <c r="E123" s="2721"/>
      <c r="F123" s="2722"/>
      <c r="G123" s="2712"/>
      <c r="I123" s="181"/>
      <c r="K123" s="634"/>
      <c r="L123" s="591"/>
      <c r="M123" s="591"/>
      <c r="N123" s="591"/>
      <c r="O123" s="233"/>
    </row>
    <row r="124" spans="1:15" s="215" customFormat="1" ht="12.75" customHeight="1" x14ac:dyDescent="0.25">
      <c r="A124" s="2719">
        <v>40</v>
      </c>
      <c r="B124" s="2704" t="s">
        <v>2</v>
      </c>
      <c r="C124" s="2720" t="s">
        <v>454</v>
      </c>
      <c r="D124" s="2706" t="s">
        <v>1988</v>
      </c>
      <c r="E124" s="2721">
        <v>135</v>
      </c>
      <c r="F124" s="2722">
        <v>135</v>
      </c>
      <c r="G124" s="2712"/>
      <c r="K124" s="634"/>
      <c r="L124" s="591"/>
      <c r="M124" s="591"/>
      <c r="N124" s="591"/>
      <c r="O124" s="233"/>
    </row>
    <row r="125" spans="1:15" s="215" customFormat="1" ht="12.75" customHeight="1" x14ac:dyDescent="0.2">
      <c r="A125" s="2719">
        <v>40</v>
      </c>
      <c r="B125" s="2704" t="s">
        <v>2</v>
      </c>
      <c r="C125" s="2720" t="s">
        <v>455</v>
      </c>
      <c r="D125" s="2706" t="s">
        <v>1989</v>
      </c>
      <c r="E125" s="2721">
        <v>135</v>
      </c>
      <c r="F125" s="2722">
        <v>135</v>
      </c>
      <c r="G125" s="2712"/>
      <c r="I125" s="181"/>
      <c r="K125" s="634"/>
      <c r="L125" s="591"/>
      <c r="M125" s="591"/>
      <c r="N125" s="591"/>
      <c r="O125" s="233"/>
    </row>
    <row r="126" spans="1:15" ht="12.75" customHeight="1" x14ac:dyDescent="0.2">
      <c r="A126" s="2719">
        <v>40</v>
      </c>
      <c r="B126" s="2704" t="s">
        <v>2</v>
      </c>
      <c r="C126" s="2720" t="s">
        <v>1570</v>
      </c>
      <c r="D126" s="2706" t="s">
        <v>1990</v>
      </c>
      <c r="E126" s="2721">
        <v>135</v>
      </c>
      <c r="F126" s="2722">
        <v>135</v>
      </c>
      <c r="G126" s="2712"/>
      <c r="H126" s="215"/>
      <c r="J126" s="215"/>
      <c r="K126" s="643"/>
      <c r="L126" s="643"/>
      <c r="M126" s="233"/>
    </row>
    <row r="127" spans="1:15" s="215" customFormat="1" ht="12.75" customHeight="1" x14ac:dyDescent="0.2">
      <c r="A127" s="2719">
        <v>200</v>
      </c>
      <c r="B127" s="2704" t="s">
        <v>2</v>
      </c>
      <c r="C127" s="2720" t="s">
        <v>456</v>
      </c>
      <c r="D127" s="2706" t="s">
        <v>1991</v>
      </c>
      <c r="E127" s="2721">
        <v>200</v>
      </c>
      <c r="F127" s="2722">
        <v>200</v>
      </c>
      <c r="G127" s="2724"/>
      <c r="H127" s="233"/>
      <c r="I127" s="181"/>
      <c r="J127" s="643"/>
      <c r="K127" s="634"/>
      <c r="L127" s="591"/>
      <c r="M127" s="591"/>
      <c r="N127" s="591"/>
      <c r="O127" s="233"/>
    </row>
    <row r="128" spans="1:15" s="215" customFormat="1" ht="22.5" customHeight="1" x14ac:dyDescent="0.2">
      <c r="A128" s="2703">
        <v>250</v>
      </c>
      <c r="B128" s="2704" t="s">
        <v>2</v>
      </c>
      <c r="C128" s="2717" t="s">
        <v>457</v>
      </c>
      <c r="D128" s="2714" t="s">
        <v>1992</v>
      </c>
      <c r="E128" s="2707">
        <v>500</v>
      </c>
      <c r="F128" s="2708">
        <v>500</v>
      </c>
      <c r="G128" s="2712"/>
      <c r="H128" s="233"/>
      <c r="I128" s="181"/>
      <c r="K128" s="634"/>
      <c r="L128" s="591"/>
      <c r="M128" s="591"/>
      <c r="N128" s="591"/>
      <c r="O128" s="233"/>
    </row>
    <row r="129" spans="1:15" s="215" customFormat="1" ht="22.5" customHeight="1" x14ac:dyDescent="0.2">
      <c r="A129" s="2725">
        <v>200</v>
      </c>
      <c r="B129" s="2726" t="s">
        <v>2</v>
      </c>
      <c r="C129" s="2727" t="s">
        <v>503</v>
      </c>
      <c r="D129" s="2728" t="s">
        <v>1993</v>
      </c>
      <c r="E129" s="2729">
        <v>200</v>
      </c>
      <c r="F129" s="2730">
        <v>200</v>
      </c>
      <c r="G129" s="2731"/>
      <c r="I129" s="181"/>
      <c r="K129" s="634"/>
      <c r="L129" s="591"/>
      <c r="M129" s="591"/>
      <c r="N129" s="591"/>
      <c r="O129" s="233"/>
    </row>
    <row r="130" spans="1:15" s="215" customFormat="1" ht="12.75" customHeight="1" x14ac:dyDescent="0.2">
      <c r="A130" s="2703">
        <v>100</v>
      </c>
      <c r="B130" s="2726" t="s">
        <v>2</v>
      </c>
      <c r="C130" s="2727" t="s">
        <v>501</v>
      </c>
      <c r="D130" s="2728" t="s">
        <v>1994</v>
      </c>
      <c r="E130" s="2707">
        <v>100</v>
      </c>
      <c r="F130" s="2708">
        <v>100</v>
      </c>
      <c r="G130" s="2712"/>
      <c r="I130" s="181"/>
      <c r="K130" s="634"/>
      <c r="L130" s="591"/>
      <c r="M130" s="591"/>
      <c r="N130" s="591"/>
      <c r="O130" s="233"/>
    </row>
    <row r="131" spans="1:15" s="215" customFormat="1" ht="12.75" customHeight="1" x14ac:dyDescent="0.25">
      <c r="A131" s="2725">
        <v>100</v>
      </c>
      <c r="B131" s="2726" t="s">
        <v>2</v>
      </c>
      <c r="C131" s="2732" t="s">
        <v>502</v>
      </c>
      <c r="D131" s="2728" t="s">
        <v>1995</v>
      </c>
      <c r="E131" s="2729"/>
      <c r="F131" s="2730"/>
      <c r="G131" s="2731"/>
    </row>
    <row r="132" spans="1:15" s="215" customFormat="1" ht="12.75" customHeight="1" x14ac:dyDescent="0.25">
      <c r="A132" s="2725">
        <v>300</v>
      </c>
      <c r="B132" s="2726" t="s">
        <v>2</v>
      </c>
      <c r="C132" s="2727" t="s">
        <v>1571</v>
      </c>
      <c r="D132" s="2728" t="s">
        <v>1582</v>
      </c>
      <c r="E132" s="2729">
        <v>300</v>
      </c>
      <c r="F132" s="2730">
        <v>300</v>
      </c>
      <c r="G132" s="2731"/>
    </row>
    <row r="133" spans="1:15" s="215" customFormat="1" ht="12.75" customHeight="1" x14ac:dyDescent="0.25">
      <c r="A133" s="2733">
        <v>0</v>
      </c>
      <c r="B133" s="2734" t="s">
        <v>2</v>
      </c>
      <c r="C133" s="2735" t="s">
        <v>1583</v>
      </c>
      <c r="D133" s="2736" t="s">
        <v>1996</v>
      </c>
      <c r="E133" s="2737">
        <v>0</v>
      </c>
      <c r="F133" s="2738">
        <v>0</v>
      </c>
      <c r="G133" s="2723"/>
    </row>
    <row r="134" spans="1:15" s="215" customFormat="1" ht="12.75" customHeight="1" x14ac:dyDescent="0.25">
      <c r="A134" s="2725">
        <v>450</v>
      </c>
      <c r="B134" s="2726" t="s">
        <v>2</v>
      </c>
      <c r="C134" s="2739" t="s">
        <v>1584</v>
      </c>
      <c r="D134" s="2740" t="s">
        <v>1997</v>
      </c>
      <c r="E134" s="2729">
        <v>600</v>
      </c>
      <c r="F134" s="2730">
        <v>600</v>
      </c>
      <c r="G134" s="2731"/>
    </row>
    <row r="135" spans="1:15" s="215" customFormat="1" ht="12.75" customHeight="1" x14ac:dyDescent="0.25">
      <c r="A135" s="2725">
        <v>800</v>
      </c>
      <c r="B135" s="2726" t="s">
        <v>2</v>
      </c>
      <c r="C135" s="2739" t="s">
        <v>1585</v>
      </c>
      <c r="D135" s="2740" t="s">
        <v>1586</v>
      </c>
      <c r="E135" s="2729">
        <v>800</v>
      </c>
      <c r="F135" s="2730">
        <v>800</v>
      </c>
      <c r="G135" s="2731"/>
    </row>
    <row r="136" spans="1:15" s="215" customFormat="1" ht="12.75" customHeight="1" x14ac:dyDescent="0.25">
      <c r="A136" s="2741"/>
      <c r="B136" s="2742" t="s">
        <v>2</v>
      </c>
      <c r="C136" s="2743" t="s">
        <v>1587</v>
      </c>
      <c r="D136" s="2744" t="s">
        <v>1588</v>
      </c>
      <c r="E136" s="2745">
        <v>0</v>
      </c>
      <c r="F136" s="2746">
        <v>0</v>
      </c>
      <c r="G136" s="2747"/>
    </row>
    <row r="137" spans="1:15" s="215" customFormat="1" ht="12.75" customHeight="1" x14ac:dyDescent="0.25">
      <c r="A137" s="2725"/>
      <c r="B137" s="2726" t="s">
        <v>2</v>
      </c>
      <c r="C137" s="2921" t="s">
        <v>2445</v>
      </c>
      <c r="D137" s="2740" t="s">
        <v>2268</v>
      </c>
      <c r="E137" s="2729">
        <v>1000</v>
      </c>
      <c r="F137" s="2730">
        <v>1000</v>
      </c>
      <c r="G137" s="2723"/>
    </row>
    <row r="138" spans="1:15" s="215" customFormat="1" ht="12.75" customHeight="1" x14ac:dyDescent="0.25">
      <c r="A138" s="2725"/>
      <c r="B138" s="2726" t="s">
        <v>2</v>
      </c>
      <c r="C138" s="2921" t="s">
        <v>2446</v>
      </c>
      <c r="D138" s="2740" t="s">
        <v>2269</v>
      </c>
      <c r="E138" s="2729">
        <v>500</v>
      </c>
      <c r="F138" s="2730">
        <v>500</v>
      </c>
      <c r="G138" s="2723"/>
    </row>
    <row r="139" spans="1:15" s="215" customFormat="1" ht="12.75" customHeight="1" x14ac:dyDescent="0.25">
      <c r="A139" s="2725"/>
      <c r="B139" s="2726" t="s">
        <v>2</v>
      </c>
      <c r="C139" s="2921" t="s">
        <v>2451</v>
      </c>
      <c r="D139" s="2740" t="s">
        <v>2273</v>
      </c>
      <c r="E139" s="2729">
        <v>50</v>
      </c>
      <c r="F139" s="2730">
        <v>50</v>
      </c>
      <c r="G139" s="2731"/>
    </row>
    <row r="140" spans="1:15" s="215" customFormat="1" ht="12.75" customHeight="1" thickBot="1" x14ac:dyDescent="0.3">
      <c r="A140" s="2748"/>
      <c r="B140" s="2749" t="s">
        <v>2</v>
      </c>
      <c r="C140" s="2922" t="s">
        <v>2452</v>
      </c>
      <c r="D140" s="2750" t="s">
        <v>2274</v>
      </c>
      <c r="E140" s="2751">
        <v>400</v>
      </c>
      <c r="F140" s="2752">
        <v>400</v>
      </c>
      <c r="G140" s="2753"/>
    </row>
    <row r="141" spans="1:15" s="215" customFormat="1" ht="12.75" customHeight="1" x14ac:dyDescent="0.25">
      <c r="A141" s="187"/>
      <c r="B141" s="398"/>
      <c r="C141" s="1536"/>
      <c r="D141" s="2495"/>
      <c r="E141" s="187"/>
      <c r="F141" s="187"/>
      <c r="G141" s="187"/>
    </row>
    <row r="142" spans="1:15" ht="18.75" customHeight="1" x14ac:dyDescent="0.2">
      <c r="B142" s="180" t="s">
        <v>444</v>
      </c>
      <c r="C142" s="180"/>
      <c r="D142" s="180"/>
      <c r="E142" s="180"/>
      <c r="F142" s="180"/>
      <c r="G142" s="180"/>
      <c r="H142" s="180"/>
    </row>
    <row r="143" spans="1:15" s="215" customFormat="1" ht="12.75" customHeight="1" thickBot="1" x14ac:dyDescent="0.3">
      <c r="A143" s="187"/>
      <c r="B143" s="398"/>
      <c r="C143" s="1536"/>
      <c r="D143" s="670"/>
      <c r="E143" s="187"/>
      <c r="F143" s="187"/>
      <c r="G143" s="162" t="s">
        <v>105</v>
      </c>
    </row>
    <row r="144" spans="1:15" ht="11.25" customHeight="1" x14ac:dyDescent="0.2">
      <c r="A144" s="3150" t="s">
        <v>2151</v>
      </c>
      <c r="B144" s="3115" t="s">
        <v>289</v>
      </c>
      <c r="C144" s="3117" t="s">
        <v>445</v>
      </c>
      <c r="D144" s="3124" t="s">
        <v>269</v>
      </c>
      <c r="E144" s="3152" t="s">
        <v>2160</v>
      </c>
      <c r="F144" s="3154" t="s">
        <v>2153</v>
      </c>
      <c r="G144" s="3148" t="s">
        <v>156</v>
      </c>
      <c r="H144" s="181"/>
    </row>
    <row r="145" spans="1:15" ht="15.75" customHeight="1" thickBot="1" x14ac:dyDescent="0.25">
      <c r="A145" s="3151"/>
      <c r="B145" s="3144"/>
      <c r="C145" s="3141"/>
      <c r="D145" s="3125"/>
      <c r="E145" s="3153"/>
      <c r="F145" s="3155"/>
      <c r="G145" s="3149"/>
      <c r="H145" s="181"/>
    </row>
    <row r="146" spans="1:15" s="215" customFormat="1" ht="21" customHeight="1" thickBot="1" x14ac:dyDescent="0.3">
      <c r="A146" s="2754" t="s">
        <v>6</v>
      </c>
      <c r="B146" s="2755" t="s">
        <v>2</v>
      </c>
      <c r="C146" s="2694" t="s">
        <v>157</v>
      </c>
      <c r="D146" s="2693" t="s">
        <v>158</v>
      </c>
      <c r="E146" s="2692" t="s">
        <v>233</v>
      </c>
      <c r="F146" s="2692" t="s">
        <v>233</v>
      </c>
      <c r="G146" s="2695" t="s">
        <v>6</v>
      </c>
      <c r="K146" s="634"/>
      <c r="L146" s="591"/>
      <c r="M146" s="591"/>
      <c r="N146" s="591"/>
      <c r="O146" s="233"/>
    </row>
    <row r="147" spans="1:15" ht="12.75" customHeight="1" thickBot="1" x14ac:dyDescent="0.25">
      <c r="A147" s="2756">
        <f>A148+A156</f>
        <v>2000</v>
      </c>
      <c r="B147" s="2757" t="s">
        <v>2</v>
      </c>
      <c r="C147" s="2758" t="s">
        <v>6</v>
      </c>
      <c r="D147" s="2759" t="s">
        <v>441</v>
      </c>
      <c r="E147" s="2760">
        <f>E148+E156+E173</f>
        <v>77050</v>
      </c>
      <c r="F147" s="2761">
        <f>F148+F156+F173</f>
        <v>77050</v>
      </c>
      <c r="G147" s="2762"/>
      <c r="H147" s="216"/>
      <c r="I147" s="182"/>
    </row>
    <row r="148" spans="1:15" ht="12.75" customHeight="1" x14ac:dyDescent="0.2">
      <c r="A148" s="2763">
        <f>SUM(A149:A152)</f>
        <v>2000</v>
      </c>
      <c r="B148" s="2764" t="s">
        <v>6</v>
      </c>
      <c r="C148" s="2765" t="s">
        <v>6</v>
      </c>
      <c r="D148" s="2766" t="s">
        <v>458</v>
      </c>
      <c r="E148" s="2767">
        <f>SUM(E149:E155)</f>
        <v>53000</v>
      </c>
      <c r="F148" s="2768">
        <f>SUM(F149:F155)</f>
        <v>53000</v>
      </c>
      <c r="G148" s="2769"/>
      <c r="H148" s="182"/>
      <c r="I148" s="2770"/>
    </row>
    <row r="149" spans="1:15" x14ac:dyDescent="0.2">
      <c r="A149" s="2771">
        <v>1000</v>
      </c>
      <c r="B149" s="2772" t="s">
        <v>2</v>
      </c>
      <c r="C149" s="2773" t="s">
        <v>459</v>
      </c>
      <c r="D149" s="2774" t="s">
        <v>460</v>
      </c>
      <c r="E149" s="2775">
        <v>1000</v>
      </c>
      <c r="F149" s="2776">
        <v>1000</v>
      </c>
      <c r="G149" s="2777"/>
      <c r="H149" s="181"/>
      <c r="I149" s="636"/>
    </row>
    <row r="150" spans="1:15" ht="12.75" customHeight="1" x14ac:dyDescent="0.2">
      <c r="A150" s="2771">
        <v>500</v>
      </c>
      <c r="B150" s="2772" t="s">
        <v>2</v>
      </c>
      <c r="C150" s="2773" t="s">
        <v>461</v>
      </c>
      <c r="D150" s="2778" t="s">
        <v>462</v>
      </c>
      <c r="E150" s="2775">
        <v>500</v>
      </c>
      <c r="F150" s="2776">
        <v>500</v>
      </c>
      <c r="G150" s="2777"/>
      <c r="H150" s="181"/>
      <c r="I150" s="636"/>
    </row>
    <row r="151" spans="1:15" ht="22.5" x14ac:dyDescent="0.2">
      <c r="A151" s="2771">
        <v>300</v>
      </c>
      <c r="B151" s="2772" t="s">
        <v>2</v>
      </c>
      <c r="C151" s="2773" t="s">
        <v>463</v>
      </c>
      <c r="D151" s="2779" t="s">
        <v>464</v>
      </c>
      <c r="E151" s="2775">
        <v>300</v>
      </c>
      <c r="F151" s="2776">
        <v>300</v>
      </c>
      <c r="G151" s="2777"/>
      <c r="H151" s="181"/>
      <c r="I151" s="636"/>
    </row>
    <row r="152" spans="1:15" ht="22.5" x14ac:dyDescent="0.2">
      <c r="A152" s="2771">
        <v>200</v>
      </c>
      <c r="B152" s="2772" t="s">
        <v>2</v>
      </c>
      <c r="C152" s="2773" t="s">
        <v>465</v>
      </c>
      <c r="D152" s="2780" t="s">
        <v>466</v>
      </c>
      <c r="E152" s="2775">
        <v>200</v>
      </c>
      <c r="F152" s="2776">
        <v>200</v>
      </c>
      <c r="G152" s="2781"/>
      <c r="H152" s="181"/>
      <c r="I152" s="636"/>
      <c r="K152" s="643"/>
      <c r="L152" s="643"/>
      <c r="M152" s="233"/>
    </row>
    <row r="153" spans="1:15" ht="33.75" x14ac:dyDescent="0.2">
      <c r="A153" s="2725">
        <v>0</v>
      </c>
      <c r="B153" s="2726" t="s">
        <v>2</v>
      </c>
      <c r="C153" s="2921" t="s">
        <v>2447</v>
      </c>
      <c r="D153" s="2740" t="s">
        <v>2270</v>
      </c>
      <c r="E153" s="2775">
        <v>50000</v>
      </c>
      <c r="F153" s="2776">
        <v>50000</v>
      </c>
      <c r="G153" s="2723" t="s">
        <v>2675</v>
      </c>
      <c r="H153" s="181"/>
      <c r="I153" s="636"/>
      <c r="K153" s="643"/>
      <c r="L153" s="643"/>
      <c r="M153" s="233"/>
    </row>
    <row r="154" spans="1:15" ht="45" x14ac:dyDescent="0.2">
      <c r="A154" s="2725">
        <v>0</v>
      </c>
      <c r="B154" s="2726" t="s">
        <v>2</v>
      </c>
      <c r="C154" s="2921" t="s">
        <v>2449</v>
      </c>
      <c r="D154" s="2740" t="s">
        <v>2450</v>
      </c>
      <c r="E154" s="2775">
        <v>500</v>
      </c>
      <c r="F154" s="2776">
        <v>500</v>
      </c>
      <c r="G154" s="2723" t="s">
        <v>2453</v>
      </c>
      <c r="H154" s="181"/>
      <c r="I154" s="636"/>
      <c r="K154" s="643"/>
      <c r="L154" s="643"/>
      <c r="M154" s="233"/>
    </row>
    <row r="155" spans="1:15" ht="45" x14ac:dyDescent="0.2">
      <c r="A155" s="2725">
        <v>0</v>
      </c>
      <c r="B155" s="2726" t="s">
        <v>2</v>
      </c>
      <c r="C155" s="2923" t="s">
        <v>2275</v>
      </c>
      <c r="D155" s="2740" t="s">
        <v>2272</v>
      </c>
      <c r="E155" s="2775">
        <v>500</v>
      </c>
      <c r="F155" s="2776">
        <v>500</v>
      </c>
      <c r="G155" s="2731" t="s">
        <v>2453</v>
      </c>
      <c r="H155" s="181"/>
      <c r="I155" s="636"/>
      <c r="K155" s="643"/>
      <c r="L155" s="643"/>
      <c r="M155" s="233"/>
    </row>
    <row r="156" spans="1:15" x14ac:dyDescent="0.2">
      <c r="A156" s="2782">
        <f>SUM(A157:A157)</f>
        <v>0</v>
      </c>
      <c r="B156" s="2783" t="s">
        <v>6</v>
      </c>
      <c r="C156" s="2784" t="s">
        <v>6</v>
      </c>
      <c r="D156" s="2785" t="s">
        <v>512</v>
      </c>
      <c r="E156" s="2786">
        <f>SUM(E157:E172)</f>
        <v>17700</v>
      </c>
      <c r="F156" s="2787">
        <f>SUM(F157:F172)</f>
        <v>17700</v>
      </c>
      <c r="G156" s="2781"/>
      <c r="H156" s="182"/>
      <c r="I156" s="2770"/>
      <c r="J156" s="643"/>
      <c r="K156" s="643"/>
      <c r="L156" s="643"/>
      <c r="M156" s="233"/>
    </row>
    <row r="157" spans="1:15" s="215" customFormat="1" x14ac:dyDescent="0.25">
      <c r="A157" s="2927">
        <v>0</v>
      </c>
      <c r="B157" s="2788" t="s">
        <v>2</v>
      </c>
      <c r="C157" s="2715" t="s">
        <v>513</v>
      </c>
      <c r="D157" s="2706" t="s">
        <v>512</v>
      </c>
      <c r="E157" s="2789"/>
      <c r="F157" s="2722"/>
      <c r="G157" s="2790"/>
      <c r="I157" s="657"/>
      <c r="J157" s="643"/>
      <c r="K157" s="643"/>
      <c r="L157" s="643"/>
      <c r="M157" s="233"/>
    </row>
    <row r="158" spans="1:15" x14ac:dyDescent="0.2">
      <c r="A158" s="2927">
        <v>0</v>
      </c>
      <c r="B158" s="2794" t="s">
        <v>2</v>
      </c>
      <c r="C158" s="2773" t="s">
        <v>2454</v>
      </c>
      <c r="D158" s="2924" t="s">
        <v>2254</v>
      </c>
      <c r="E158" s="2795">
        <v>200</v>
      </c>
      <c r="F158" s="2796">
        <v>200</v>
      </c>
      <c r="G158" s="2781"/>
      <c r="H158" s="181"/>
      <c r="I158" s="646"/>
      <c r="J158" s="643"/>
    </row>
    <row r="159" spans="1:15" x14ac:dyDescent="0.2">
      <c r="A159" s="2927">
        <v>0</v>
      </c>
      <c r="B159" s="2793" t="s">
        <v>2</v>
      </c>
      <c r="C159" s="2925" t="s">
        <v>2276</v>
      </c>
      <c r="D159" s="2926" t="s">
        <v>2255</v>
      </c>
      <c r="E159" s="2792">
        <v>15300</v>
      </c>
      <c r="F159" s="2738">
        <v>15300</v>
      </c>
      <c r="G159" s="2723"/>
    </row>
    <row r="160" spans="1:15" x14ac:dyDescent="0.2">
      <c r="A160" s="2927">
        <v>0</v>
      </c>
      <c r="B160" s="2793" t="s">
        <v>2</v>
      </c>
      <c r="C160" s="2925" t="s">
        <v>2455</v>
      </c>
      <c r="D160" s="2926" t="s">
        <v>2256</v>
      </c>
      <c r="E160" s="2792">
        <v>250</v>
      </c>
      <c r="F160" s="2738">
        <v>250</v>
      </c>
      <c r="G160" s="2723"/>
    </row>
    <row r="161" spans="1:9" x14ac:dyDescent="0.2">
      <c r="A161" s="2927">
        <v>0</v>
      </c>
      <c r="B161" s="2793" t="s">
        <v>2</v>
      </c>
      <c r="C161" s="2925" t="s">
        <v>2457</v>
      </c>
      <c r="D161" s="2926" t="s">
        <v>2259</v>
      </c>
      <c r="E161" s="2792">
        <v>200</v>
      </c>
      <c r="F161" s="2738">
        <v>200</v>
      </c>
      <c r="G161" s="2723"/>
    </row>
    <row r="162" spans="1:9" ht="22.5" x14ac:dyDescent="0.2">
      <c r="A162" s="2927">
        <v>0</v>
      </c>
      <c r="B162" s="2793" t="s">
        <v>2</v>
      </c>
      <c r="C162" s="2925" t="s">
        <v>2458</v>
      </c>
      <c r="D162" s="2926" t="s">
        <v>2676</v>
      </c>
      <c r="E162" s="2792">
        <v>50</v>
      </c>
      <c r="F162" s="2738">
        <v>50</v>
      </c>
      <c r="G162" s="2723" t="s">
        <v>2677</v>
      </c>
    </row>
    <row r="163" spans="1:9" ht="33.75" x14ac:dyDescent="0.2">
      <c r="A163" s="2725">
        <v>0</v>
      </c>
      <c r="B163" s="2726" t="s">
        <v>2</v>
      </c>
      <c r="C163" s="2921" t="s">
        <v>2448</v>
      </c>
      <c r="D163" s="2740" t="s">
        <v>2271</v>
      </c>
      <c r="E163" s="2792">
        <v>1000</v>
      </c>
      <c r="F163" s="2738">
        <v>1000</v>
      </c>
      <c r="G163" s="2723" t="s">
        <v>2675</v>
      </c>
    </row>
    <row r="164" spans="1:9" x14ac:dyDescent="0.2">
      <c r="A164" s="2725">
        <v>0</v>
      </c>
      <c r="B164" s="2793" t="s">
        <v>2</v>
      </c>
      <c r="C164" s="2925" t="s">
        <v>2278</v>
      </c>
      <c r="D164" s="2926" t="s">
        <v>2260</v>
      </c>
      <c r="E164" s="2792">
        <v>50</v>
      </c>
      <c r="F164" s="2738">
        <v>50</v>
      </c>
      <c r="G164" s="2723"/>
    </row>
    <row r="165" spans="1:9" ht="22.5" x14ac:dyDescent="0.2">
      <c r="A165" s="2725">
        <v>0</v>
      </c>
      <c r="B165" s="2793" t="s">
        <v>2</v>
      </c>
      <c r="C165" s="2925" t="s">
        <v>2279</v>
      </c>
      <c r="D165" s="2926" t="s">
        <v>2261</v>
      </c>
      <c r="E165" s="2792">
        <v>50</v>
      </c>
      <c r="F165" s="2738">
        <v>50</v>
      </c>
      <c r="G165" s="2723"/>
    </row>
    <row r="166" spans="1:9" ht="22.5" x14ac:dyDescent="0.2">
      <c r="A166" s="2725">
        <v>0</v>
      </c>
      <c r="B166" s="2793" t="s">
        <v>2</v>
      </c>
      <c r="C166" s="2925" t="s">
        <v>2280</v>
      </c>
      <c r="D166" s="2926" t="s">
        <v>2262</v>
      </c>
      <c r="E166" s="2792">
        <v>50</v>
      </c>
      <c r="F166" s="2738">
        <v>50</v>
      </c>
      <c r="G166" s="2723"/>
    </row>
    <row r="167" spans="1:9" x14ac:dyDescent="0.2">
      <c r="A167" s="2725">
        <v>0</v>
      </c>
      <c r="B167" s="2793" t="s">
        <v>2</v>
      </c>
      <c r="C167" s="2925" t="s">
        <v>2459</v>
      </c>
      <c r="D167" s="2926" t="s">
        <v>2263</v>
      </c>
      <c r="E167" s="2792">
        <v>150</v>
      </c>
      <c r="F167" s="2738">
        <v>150</v>
      </c>
      <c r="G167" s="2723"/>
    </row>
    <row r="168" spans="1:9" ht="22.5" x14ac:dyDescent="0.2">
      <c r="A168" s="2725">
        <v>0</v>
      </c>
      <c r="B168" s="2793" t="s">
        <v>2</v>
      </c>
      <c r="C168" s="2925" t="s">
        <v>2460</v>
      </c>
      <c r="D168" s="2926" t="s">
        <v>2264</v>
      </c>
      <c r="E168" s="2792">
        <v>120</v>
      </c>
      <c r="F168" s="2738">
        <v>120</v>
      </c>
      <c r="G168" s="2723"/>
    </row>
    <row r="169" spans="1:9" x14ac:dyDescent="0.2">
      <c r="A169" s="2725">
        <v>0</v>
      </c>
      <c r="B169" s="2793" t="s">
        <v>2</v>
      </c>
      <c r="C169" s="2925" t="s">
        <v>2461</v>
      </c>
      <c r="D169" s="2926" t="s">
        <v>2265</v>
      </c>
      <c r="E169" s="2792">
        <v>70</v>
      </c>
      <c r="F169" s="2738">
        <v>70</v>
      </c>
      <c r="G169" s="2723"/>
    </row>
    <row r="170" spans="1:9" x14ac:dyDescent="0.2">
      <c r="A170" s="2725">
        <v>0</v>
      </c>
      <c r="B170" s="2793" t="s">
        <v>2</v>
      </c>
      <c r="C170" s="2925" t="s">
        <v>2462</v>
      </c>
      <c r="D170" s="2926" t="s">
        <v>2266</v>
      </c>
      <c r="E170" s="2792">
        <v>70</v>
      </c>
      <c r="F170" s="2738">
        <v>70</v>
      </c>
      <c r="G170" s="2723"/>
    </row>
    <row r="171" spans="1:9" x14ac:dyDescent="0.2">
      <c r="A171" s="2725">
        <v>0</v>
      </c>
      <c r="B171" s="2793" t="s">
        <v>2</v>
      </c>
      <c r="C171" s="2925" t="s">
        <v>2463</v>
      </c>
      <c r="D171" s="2926" t="s">
        <v>2267</v>
      </c>
      <c r="E171" s="2792">
        <v>70</v>
      </c>
      <c r="F171" s="2738">
        <v>70</v>
      </c>
      <c r="G171" s="2723"/>
    </row>
    <row r="172" spans="1:9" x14ac:dyDescent="0.2">
      <c r="A172" s="2725">
        <v>0</v>
      </c>
      <c r="B172" s="2788" t="s">
        <v>2</v>
      </c>
      <c r="C172" s="2921" t="s">
        <v>2464</v>
      </c>
      <c r="D172" s="2924" t="s">
        <v>2678</v>
      </c>
      <c r="E172" s="2964">
        <v>70</v>
      </c>
      <c r="F172" s="2730">
        <v>70</v>
      </c>
      <c r="G172" s="2731" t="s">
        <v>2588</v>
      </c>
    </row>
    <row r="173" spans="1:9" ht="33.75" x14ac:dyDescent="0.2">
      <c r="A173" s="2965">
        <f>SUM(A174:A176)</f>
        <v>0</v>
      </c>
      <c r="B173" s="2966" t="s">
        <v>6</v>
      </c>
      <c r="C173" s="2967" t="s">
        <v>6</v>
      </c>
      <c r="D173" s="2968" t="s">
        <v>2465</v>
      </c>
      <c r="E173" s="2969">
        <f>SUM(E174:E176)</f>
        <v>6350</v>
      </c>
      <c r="F173" s="2970">
        <f>SUM(F174:F176)</f>
        <v>6350</v>
      </c>
      <c r="G173" s="2971" t="s">
        <v>2679</v>
      </c>
      <c r="H173" s="2510"/>
      <c r="I173" s="182"/>
    </row>
    <row r="174" spans="1:9" ht="33.75" x14ac:dyDescent="0.2">
      <c r="A174" s="2791">
        <v>0</v>
      </c>
      <c r="B174" s="2793" t="s">
        <v>2</v>
      </c>
      <c r="C174" s="2925" t="s">
        <v>2277</v>
      </c>
      <c r="D174" s="2926" t="s">
        <v>2257</v>
      </c>
      <c r="E174" s="2792">
        <v>5750</v>
      </c>
      <c r="F174" s="2738">
        <v>5750</v>
      </c>
      <c r="G174" s="2723" t="s">
        <v>2466</v>
      </c>
    </row>
    <row r="175" spans="1:9" ht="34.5" thickBot="1" x14ac:dyDescent="0.25">
      <c r="A175" s="2797">
        <v>0</v>
      </c>
      <c r="B175" s="2798" t="s">
        <v>2</v>
      </c>
      <c r="C175" s="2929" t="s">
        <v>2456</v>
      </c>
      <c r="D175" s="2928" t="s">
        <v>2258</v>
      </c>
      <c r="E175" s="2799">
        <v>600</v>
      </c>
      <c r="F175" s="2800">
        <v>600</v>
      </c>
      <c r="G175" s="2801" t="s">
        <v>2466</v>
      </c>
    </row>
    <row r="177" spans="1:10" ht="18.75" customHeight="1" x14ac:dyDescent="0.2">
      <c r="B177" s="180" t="s">
        <v>475</v>
      </c>
      <c r="C177" s="180"/>
      <c r="D177" s="180"/>
      <c r="E177" s="180"/>
      <c r="F177" s="180"/>
      <c r="G177" s="180"/>
    </row>
    <row r="178" spans="1:10" ht="15.75" customHeight="1" thickBot="1" x14ac:dyDescent="0.25">
      <c r="B178" s="189"/>
      <c r="C178" s="189"/>
      <c r="D178" s="189"/>
      <c r="E178" s="162"/>
      <c r="F178" s="162"/>
      <c r="G178" s="162" t="s">
        <v>105</v>
      </c>
      <c r="H178" s="180"/>
    </row>
    <row r="179" spans="1:10" s="215" customFormat="1" ht="15" customHeight="1" x14ac:dyDescent="0.2">
      <c r="A179" s="3103" t="s">
        <v>2151</v>
      </c>
      <c r="B179" s="3122" t="s">
        <v>153</v>
      </c>
      <c r="C179" s="3107" t="s">
        <v>476</v>
      </c>
      <c r="D179" s="3119" t="s">
        <v>286</v>
      </c>
      <c r="E179" s="3111" t="s">
        <v>2160</v>
      </c>
      <c r="F179" s="3113" t="s">
        <v>2153</v>
      </c>
      <c r="G179" s="3145" t="s">
        <v>156</v>
      </c>
      <c r="H179" s="190"/>
      <c r="I179" s="181"/>
      <c r="J179" s="181"/>
    </row>
    <row r="180" spans="1:10" s="215" customFormat="1" ht="15.75" customHeight="1" thickBot="1" x14ac:dyDescent="0.25">
      <c r="A180" s="3104"/>
      <c r="B180" s="3123"/>
      <c r="C180" s="3108"/>
      <c r="D180" s="3121"/>
      <c r="E180" s="3112"/>
      <c r="F180" s="3147"/>
      <c r="G180" s="3146"/>
      <c r="H180" s="181"/>
    </row>
    <row r="181" spans="1:10" ht="16.5" customHeight="1" thickBot="1" x14ac:dyDescent="0.25">
      <c r="A181" s="261">
        <f>A182</f>
        <v>89100</v>
      </c>
      <c r="B181" s="672" t="s">
        <v>2</v>
      </c>
      <c r="C181" s="263" t="s">
        <v>157</v>
      </c>
      <c r="D181" s="673" t="s">
        <v>158</v>
      </c>
      <c r="E181" s="671">
        <f>E182</f>
        <v>188000</v>
      </c>
      <c r="F181" s="261">
        <f>F182</f>
        <v>188000</v>
      </c>
      <c r="G181" s="674" t="s">
        <v>6</v>
      </c>
      <c r="H181" s="181"/>
      <c r="I181" s="215"/>
      <c r="J181" s="215"/>
    </row>
    <row r="182" spans="1:10" x14ac:dyDescent="0.2">
      <c r="A182" s="780">
        <f>SUM(A183:A200)</f>
        <v>89100</v>
      </c>
      <c r="B182" s="676" t="s">
        <v>6</v>
      </c>
      <c r="C182" s="677" t="s">
        <v>6</v>
      </c>
      <c r="D182" s="678" t="s">
        <v>287</v>
      </c>
      <c r="E182" s="679">
        <f>SUM(E183:E211)</f>
        <v>188000</v>
      </c>
      <c r="F182" s="680">
        <f>SUM(F183:F211)</f>
        <v>188000</v>
      </c>
      <c r="G182" s="681"/>
      <c r="H182" s="215"/>
    </row>
    <row r="183" spans="1:10" x14ac:dyDescent="0.2">
      <c r="A183" s="758"/>
      <c r="B183" s="630" t="s">
        <v>2</v>
      </c>
      <c r="C183" s="271" t="s">
        <v>1568</v>
      </c>
      <c r="D183" s="603" t="s">
        <v>135</v>
      </c>
      <c r="E183" s="682"/>
      <c r="F183" s="683"/>
      <c r="G183" s="258"/>
      <c r="H183" s="181"/>
      <c r="I183" s="684"/>
    </row>
    <row r="184" spans="1:10" ht="22.5" x14ac:dyDescent="0.2">
      <c r="A184" s="1905">
        <v>45000</v>
      </c>
      <c r="B184" s="1906" t="s">
        <v>2</v>
      </c>
      <c r="C184" s="1907" t="s">
        <v>1589</v>
      </c>
      <c r="D184" s="1908" t="s">
        <v>1590</v>
      </c>
      <c r="E184" s="1909"/>
      <c r="F184" s="1910"/>
      <c r="G184" s="275"/>
      <c r="H184" s="181"/>
      <c r="I184" s="684"/>
    </row>
    <row r="185" spans="1:10" ht="22.5" x14ac:dyDescent="0.2">
      <c r="A185" s="758"/>
      <c r="B185" s="630" t="s">
        <v>2</v>
      </c>
      <c r="C185" s="1896" t="s">
        <v>1593</v>
      </c>
      <c r="D185" s="1861" t="s">
        <v>1594</v>
      </c>
      <c r="E185" s="682"/>
      <c r="F185" s="683"/>
      <c r="G185" s="258"/>
      <c r="H185" s="181"/>
      <c r="I185" s="684"/>
    </row>
    <row r="186" spans="1:10" ht="22.5" x14ac:dyDescent="0.2">
      <c r="A186" s="758"/>
      <c r="B186" s="630" t="s">
        <v>2</v>
      </c>
      <c r="C186" s="1896" t="s">
        <v>1595</v>
      </c>
      <c r="D186" s="1861" t="s">
        <v>1596</v>
      </c>
      <c r="E186" s="682"/>
      <c r="F186" s="683"/>
      <c r="G186" s="258"/>
      <c r="H186" s="181"/>
      <c r="I186" s="684"/>
    </row>
    <row r="187" spans="1:10" x14ac:dyDescent="0.2">
      <c r="A187" s="758"/>
      <c r="B187" s="630" t="s">
        <v>2</v>
      </c>
      <c r="C187" s="1896" t="s">
        <v>1597</v>
      </c>
      <c r="D187" s="1861" t="s">
        <v>1598</v>
      </c>
      <c r="E187" s="682"/>
      <c r="F187" s="683"/>
      <c r="G187" s="258"/>
      <c r="H187" s="181"/>
      <c r="I187" s="684"/>
    </row>
    <row r="188" spans="1:10" ht="33.75" x14ac:dyDescent="0.2">
      <c r="A188" s="758">
        <v>10000</v>
      </c>
      <c r="B188" s="630" t="s">
        <v>2</v>
      </c>
      <c r="C188" s="1896" t="s">
        <v>1867</v>
      </c>
      <c r="D188" s="1861" t="s">
        <v>2282</v>
      </c>
      <c r="E188" s="2802"/>
      <c r="F188" s="2803"/>
      <c r="G188" s="2930" t="s">
        <v>2467</v>
      </c>
      <c r="H188" s="181"/>
      <c r="I188" s="684"/>
    </row>
    <row r="189" spans="1:10" ht="33.75" x14ac:dyDescent="0.2">
      <c r="A189" s="758"/>
      <c r="B189" s="630" t="s">
        <v>2</v>
      </c>
      <c r="C189" s="1904" t="s">
        <v>2682</v>
      </c>
      <c r="D189" s="1861" t="s">
        <v>2468</v>
      </c>
      <c r="E189" s="682">
        <v>39000</v>
      </c>
      <c r="F189" s="683">
        <v>39000</v>
      </c>
      <c r="G189" s="258" t="s">
        <v>2467</v>
      </c>
      <c r="H189" s="181"/>
      <c r="I189" s="684"/>
    </row>
    <row r="190" spans="1:10" ht="22.5" x14ac:dyDescent="0.2">
      <c r="A190" s="758">
        <v>5000</v>
      </c>
      <c r="B190" s="630" t="s">
        <v>2</v>
      </c>
      <c r="C190" s="1896" t="s">
        <v>1595</v>
      </c>
      <c r="D190" s="1861" t="s">
        <v>1596</v>
      </c>
      <c r="E190" s="682"/>
      <c r="F190" s="683"/>
      <c r="G190" s="258"/>
      <c r="H190" s="181"/>
      <c r="I190" s="684"/>
    </row>
    <row r="191" spans="1:10" ht="22.5" x14ac:dyDescent="0.2">
      <c r="A191" s="762">
        <v>7100</v>
      </c>
      <c r="B191" s="2412" t="s">
        <v>2</v>
      </c>
      <c r="C191" s="2960" t="s">
        <v>2002</v>
      </c>
      <c r="D191" s="2961" t="s">
        <v>1868</v>
      </c>
      <c r="E191" s="2962"/>
      <c r="F191" s="772"/>
      <c r="G191" s="2963"/>
      <c r="H191" s="181"/>
      <c r="I191" s="684"/>
    </row>
    <row r="192" spans="1:10" x14ac:dyDescent="0.2">
      <c r="A192" s="233"/>
      <c r="B192" s="687"/>
      <c r="C192" s="1898"/>
      <c r="D192" s="2495"/>
      <c r="E192" s="233"/>
      <c r="F192" s="233"/>
      <c r="G192" s="665"/>
      <c r="H192" s="181"/>
      <c r="I192" s="684"/>
    </row>
    <row r="193" spans="1:10" ht="18.75" customHeight="1" x14ac:dyDescent="0.2">
      <c r="B193" s="180" t="s">
        <v>475</v>
      </c>
      <c r="C193" s="180"/>
      <c r="D193" s="180"/>
      <c r="E193" s="180"/>
      <c r="F193" s="180"/>
      <c r="G193" s="180"/>
    </row>
    <row r="194" spans="1:10" ht="15.75" customHeight="1" thickBot="1" x14ac:dyDescent="0.25">
      <c r="B194" s="189"/>
      <c r="C194" s="189"/>
      <c r="D194" s="189"/>
      <c r="E194" s="162"/>
      <c r="F194" s="162"/>
      <c r="G194" s="162" t="s">
        <v>105</v>
      </c>
      <c r="H194" s="180"/>
    </row>
    <row r="195" spans="1:10" s="215" customFormat="1" ht="15" customHeight="1" x14ac:dyDescent="0.2">
      <c r="A195" s="3103" t="s">
        <v>2151</v>
      </c>
      <c r="B195" s="3122" t="s">
        <v>153</v>
      </c>
      <c r="C195" s="3107" t="s">
        <v>476</v>
      </c>
      <c r="D195" s="3119" t="s">
        <v>286</v>
      </c>
      <c r="E195" s="3111" t="s">
        <v>2160</v>
      </c>
      <c r="F195" s="3113" t="s">
        <v>2153</v>
      </c>
      <c r="G195" s="3145" t="s">
        <v>156</v>
      </c>
      <c r="H195" s="190"/>
      <c r="I195" s="181"/>
      <c r="J195" s="181"/>
    </row>
    <row r="196" spans="1:10" s="215" customFormat="1" ht="15.75" customHeight="1" thickBot="1" x14ac:dyDescent="0.25">
      <c r="A196" s="3104"/>
      <c r="B196" s="3123"/>
      <c r="C196" s="3108"/>
      <c r="D196" s="3121"/>
      <c r="E196" s="3112"/>
      <c r="F196" s="3147"/>
      <c r="G196" s="3146"/>
      <c r="H196" s="181"/>
    </row>
    <row r="197" spans="1:10" ht="16.5" customHeight="1" thickBot="1" x14ac:dyDescent="0.25">
      <c r="A197" s="255" t="s">
        <v>474</v>
      </c>
      <c r="B197" s="164" t="s">
        <v>2</v>
      </c>
      <c r="C197" s="282" t="s">
        <v>157</v>
      </c>
      <c r="D197" s="165" t="s">
        <v>158</v>
      </c>
      <c r="E197" s="2523" t="s">
        <v>233</v>
      </c>
      <c r="F197" s="255" t="s">
        <v>233</v>
      </c>
      <c r="G197" s="201" t="s">
        <v>6</v>
      </c>
      <c r="H197" s="181"/>
      <c r="I197" s="215"/>
      <c r="J197" s="215"/>
    </row>
    <row r="198" spans="1:10" ht="22.5" x14ac:dyDescent="0.2">
      <c r="A198" s="759">
        <v>8000</v>
      </c>
      <c r="B198" s="654" t="s">
        <v>2</v>
      </c>
      <c r="C198" s="1904" t="s">
        <v>1998</v>
      </c>
      <c r="D198" s="2931" t="s">
        <v>1869</v>
      </c>
      <c r="E198" s="2512"/>
      <c r="F198" s="769"/>
      <c r="G198" s="277"/>
      <c r="H198" s="181"/>
      <c r="I198" s="684"/>
    </row>
    <row r="199" spans="1:10" ht="22.5" x14ac:dyDescent="0.2">
      <c r="A199" s="758">
        <v>11000</v>
      </c>
      <c r="B199" s="630" t="s">
        <v>2</v>
      </c>
      <c r="C199" s="1896" t="s">
        <v>1999</v>
      </c>
      <c r="D199" s="1861" t="s">
        <v>2000</v>
      </c>
      <c r="E199" s="682">
        <v>20000</v>
      </c>
      <c r="F199" s="683">
        <v>20000</v>
      </c>
      <c r="G199" s="258"/>
      <c r="H199" s="181"/>
      <c r="I199" s="684"/>
    </row>
    <row r="200" spans="1:10" x14ac:dyDescent="0.2">
      <c r="A200" s="758">
        <v>3000</v>
      </c>
      <c r="B200" s="630" t="s">
        <v>2</v>
      </c>
      <c r="C200" s="1896" t="s">
        <v>2001</v>
      </c>
      <c r="D200" s="1861" t="s">
        <v>1870</v>
      </c>
      <c r="E200" s="682"/>
      <c r="F200" s="683"/>
      <c r="G200" s="258"/>
      <c r="H200" s="181"/>
      <c r="I200" s="684"/>
    </row>
    <row r="201" spans="1:10" ht="22.5" x14ac:dyDescent="0.2">
      <c r="A201" s="759"/>
      <c r="B201" s="630" t="s">
        <v>2</v>
      </c>
      <c r="C201" s="1904" t="s">
        <v>2469</v>
      </c>
      <c r="D201" s="2931" t="s">
        <v>2283</v>
      </c>
      <c r="E201" s="2512">
        <v>20000</v>
      </c>
      <c r="F201" s="769">
        <v>20000</v>
      </c>
      <c r="G201" s="277"/>
      <c r="H201" s="181"/>
    </row>
    <row r="202" spans="1:10" x14ac:dyDescent="0.2">
      <c r="A202" s="758"/>
      <c r="B202" s="630" t="s">
        <v>2</v>
      </c>
      <c r="C202" s="1904" t="s">
        <v>2470</v>
      </c>
      <c r="D202" s="1861" t="s">
        <v>2284</v>
      </c>
      <c r="E202" s="682">
        <v>15000</v>
      </c>
      <c r="F202" s="683">
        <v>15000</v>
      </c>
      <c r="G202" s="258"/>
      <c r="H202" s="181"/>
    </row>
    <row r="203" spans="1:10" x14ac:dyDescent="0.2">
      <c r="A203" s="758"/>
      <c r="B203" s="630" t="s">
        <v>2</v>
      </c>
      <c r="C203" s="1904" t="s">
        <v>2471</v>
      </c>
      <c r="D203" s="1861" t="s">
        <v>2285</v>
      </c>
      <c r="E203" s="682">
        <v>7000</v>
      </c>
      <c r="F203" s="683">
        <v>7000</v>
      </c>
      <c r="G203" s="258"/>
      <c r="H203" s="181"/>
    </row>
    <row r="204" spans="1:10" x14ac:dyDescent="0.2">
      <c r="A204" s="758"/>
      <c r="B204" s="630" t="s">
        <v>2</v>
      </c>
      <c r="C204" s="1904" t="s">
        <v>2472</v>
      </c>
      <c r="D204" s="1861" t="s">
        <v>2286</v>
      </c>
      <c r="E204" s="682">
        <v>6000</v>
      </c>
      <c r="F204" s="683">
        <v>6000</v>
      </c>
      <c r="G204" s="258"/>
      <c r="H204" s="181"/>
    </row>
    <row r="205" spans="1:10" ht="22.5" x14ac:dyDescent="0.2">
      <c r="A205" s="758"/>
      <c r="B205" s="630" t="s">
        <v>2</v>
      </c>
      <c r="C205" s="1904" t="s">
        <v>2473</v>
      </c>
      <c r="D205" s="1861" t="s">
        <v>2474</v>
      </c>
      <c r="E205" s="682">
        <v>4000</v>
      </c>
      <c r="F205" s="683">
        <v>4000</v>
      </c>
      <c r="G205" s="397" t="s">
        <v>2475</v>
      </c>
      <c r="H205" s="181"/>
    </row>
    <row r="206" spans="1:10" ht="12.75" customHeight="1" x14ac:dyDescent="0.2">
      <c r="A206" s="758"/>
      <c r="B206" s="630" t="s">
        <v>2</v>
      </c>
      <c r="C206" s="1904" t="s">
        <v>2476</v>
      </c>
      <c r="D206" s="1861" t="s">
        <v>2287</v>
      </c>
      <c r="E206" s="682">
        <v>3000</v>
      </c>
      <c r="F206" s="683">
        <v>3000</v>
      </c>
      <c r="G206" s="397"/>
      <c r="H206" s="181"/>
    </row>
    <row r="207" spans="1:10" ht="22.5" x14ac:dyDescent="0.2">
      <c r="A207" s="758"/>
      <c r="B207" s="630" t="s">
        <v>2</v>
      </c>
      <c r="C207" s="1904" t="s">
        <v>2477</v>
      </c>
      <c r="D207" s="1861" t="s">
        <v>2288</v>
      </c>
      <c r="E207" s="682">
        <v>15000</v>
      </c>
      <c r="F207" s="683">
        <v>15000</v>
      </c>
      <c r="G207" s="397" t="s">
        <v>2680</v>
      </c>
      <c r="H207" s="181"/>
    </row>
    <row r="208" spans="1:10" ht="22.5" x14ac:dyDescent="0.2">
      <c r="A208" s="758"/>
      <c r="B208" s="630" t="s">
        <v>2</v>
      </c>
      <c r="C208" s="1896" t="s">
        <v>2478</v>
      </c>
      <c r="D208" s="1861" t="s">
        <v>2289</v>
      </c>
      <c r="E208" s="682">
        <v>25000</v>
      </c>
      <c r="F208" s="683">
        <v>25000</v>
      </c>
      <c r="G208" s="258"/>
      <c r="H208" s="181"/>
    </row>
    <row r="209" spans="1:8" ht="22.5" x14ac:dyDescent="0.2">
      <c r="A209" s="759"/>
      <c r="B209" s="654" t="s">
        <v>2</v>
      </c>
      <c r="C209" s="1904" t="s">
        <v>2479</v>
      </c>
      <c r="D209" s="2931" t="s">
        <v>2290</v>
      </c>
      <c r="E209" s="2512">
        <v>3000</v>
      </c>
      <c r="F209" s="769">
        <v>3000</v>
      </c>
      <c r="G209" s="277"/>
      <c r="H209" s="181"/>
    </row>
    <row r="210" spans="1:8" ht="56.25" x14ac:dyDescent="0.2">
      <c r="A210" s="758"/>
      <c r="B210" s="630" t="s">
        <v>2</v>
      </c>
      <c r="C210" s="1904" t="s">
        <v>2480</v>
      </c>
      <c r="D210" s="1861" t="s">
        <v>2481</v>
      </c>
      <c r="E210" s="2512">
        <v>15000</v>
      </c>
      <c r="F210" s="769">
        <v>15000</v>
      </c>
      <c r="G210" s="397" t="s">
        <v>2681</v>
      </c>
      <c r="H210" s="181"/>
    </row>
    <row r="211" spans="1:8" ht="12.75" customHeight="1" thickBot="1" x14ac:dyDescent="0.25">
      <c r="A211" s="2440"/>
      <c r="B211" s="685" t="s">
        <v>2</v>
      </c>
      <c r="C211" s="1913" t="s">
        <v>2482</v>
      </c>
      <c r="D211" s="1903" t="s">
        <v>2291</v>
      </c>
      <c r="E211" s="686">
        <v>16000</v>
      </c>
      <c r="F211" s="2444">
        <v>16000</v>
      </c>
      <c r="G211" s="350"/>
      <c r="H211" s="181"/>
    </row>
    <row r="212" spans="1:8" ht="12.75" customHeight="1" x14ac:dyDescent="0.2">
      <c r="A212" s="233"/>
      <c r="B212" s="687"/>
      <c r="C212" s="688"/>
      <c r="D212" s="590"/>
      <c r="E212" s="233"/>
      <c r="F212" s="233"/>
      <c r="G212" s="665"/>
      <c r="H212" s="181"/>
    </row>
    <row r="213" spans="1:8" ht="12.75" customHeight="1" x14ac:dyDescent="0.2">
      <c r="A213" s="233"/>
      <c r="B213" s="687"/>
      <c r="C213" s="688"/>
      <c r="D213" s="590"/>
      <c r="E213" s="233"/>
      <c r="F213" s="233"/>
      <c r="G213" s="665"/>
      <c r="H213" s="181"/>
    </row>
    <row r="214" spans="1:8" ht="18" customHeight="1" x14ac:dyDescent="0.2">
      <c r="B214" s="180" t="s">
        <v>477</v>
      </c>
      <c r="C214" s="180"/>
      <c r="D214" s="180"/>
      <c r="E214" s="180"/>
      <c r="F214" s="180"/>
      <c r="G214" s="180"/>
      <c r="H214" s="665"/>
    </row>
    <row r="215" spans="1:8" ht="15" customHeight="1" thickBot="1" x14ac:dyDescent="0.25">
      <c r="B215" s="189"/>
      <c r="C215" s="551"/>
      <c r="D215" s="189"/>
      <c r="E215" s="217"/>
      <c r="F215" s="217"/>
      <c r="G215" s="162" t="s">
        <v>105</v>
      </c>
      <c r="H215" s="180"/>
    </row>
    <row r="216" spans="1:8" ht="15.75" customHeight="1" x14ac:dyDescent="0.2">
      <c r="A216" s="3103" t="s">
        <v>2151</v>
      </c>
      <c r="B216" s="3122" t="s">
        <v>153</v>
      </c>
      <c r="C216" s="3134" t="s">
        <v>478</v>
      </c>
      <c r="D216" s="3124" t="s">
        <v>348</v>
      </c>
      <c r="E216" s="3111" t="s">
        <v>2160</v>
      </c>
      <c r="F216" s="3113" t="s">
        <v>2153</v>
      </c>
      <c r="G216" s="3145" t="s">
        <v>156</v>
      </c>
      <c r="H216" s="455"/>
    </row>
    <row r="217" spans="1:8" ht="12" thickBot="1" x14ac:dyDescent="0.25">
      <c r="A217" s="3104"/>
      <c r="B217" s="3123"/>
      <c r="C217" s="3135"/>
      <c r="D217" s="3125"/>
      <c r="E217" s="3112"/>
      <c r="F217" s="3147"/>
      <c r="G217" s="3146"/>
      <c r="H217" s="181"/>
    </row>
    <row r="218" spans="1:8" s="215" customFormat="1" ht="15.75" customHeight="1" thickBot="1" x14ac:dyDescent="0.3">
      <c r="A218" s="166">
        <f>SUM(A219:A224)</f>
        <v>1977</v>
      </c>
      <c r="B218" s="164" t="s">
        <v>2</v>
      </c>
      <c r="C218" s="433" t="s">
        <v>157</v>
      </c>
      <c r="D218" s="282" t="s">
        <v>158</v>
      </c>
      <c r="E218" s="166">
        <f>SUM(E219:E226)</f>
        <v>3679.9</v>
      </c>
      <c r="F218" s="166">
        <f>SUM(F219:F226)</f>
        <v>3679.9</v>
      </c>
      <c r="G218" s="201"/>
    </row>
    <row r="219" spans="1:8" ht="22.5" x14ac:dyDescent="0.2">
      <c r="A219" s="691">
        <v>1252</v>
      </c>
      <c r="B219" s="698" t="s">
        <v>159</v>
      </c>
      <c r="C219" s="693" t="s">
        <v>1567</v>
      </c>
      <c r="D219" s="699" t="s">
        <v>2294</v>
      </c>
      <c r="E219" s="700">
        <v>2000</v>
      </c>
      <c r="F219" s="2046">
        <v>2000</v>
      </c>
      <c r="G219" s="668"/>
      <c r="H219" s="181"/>
    </row>
    <row r="220" spans="1:8" ht="22.5" x14ac:dyDescent="0.2">
      <c r="A220" s="701"/>
      <c r="B220" s="698" t="s">
        <v>159</v>
      </c>
      <c r="C220" s="693" t="s">
        <v>1567</v>
      </c>
      <c r="D220" s="699" t="s">
        <v>2295</v>
      </c>
      <c r="E220" s="702"/>
      <c r="F220" s="694"/>
      <c r="G220" s="668"/>
      <c r="H220" s="181"/>
    </row>
    <row r="221" spans="1:8" ht="22.5" x14ac:dyDescent="0.2">
      <c r="A221" s="695">
        <v>225</v>
      </c>
      <c r="B221" s="692" t="s">
        <v>159</v>
      </c>
      <c r="C221" s="696" t="s">
        <v>1871</v>
      </c>
      <c r="D221" s="703" t="s">
        <v>1591</v>
      </c>
      <c r="E221" s="697"/>
      <c r="F221" s="2045"/>
      <c r="G221" s="587"/>
      <c r="H221" s="181"/>
    </row>
    <row r="222" spans="1:8" ht="22.5" x14ac:dyDescent="0.2">
      <c r="A222" s="2043"/>
      <c r="B222" s="692" t="s">
        <v>159</v>
      </c>
      <c r="C222" s="696" t="s">
        <v>1871</v>
      </c>
      <c r="D222" s="703" t="s">
        <v>1592</v>
      </c>
      <c r="E222" s="2044"/>
      <c r="F222" s="320"/>
      <c r="G222" s="587"/>
      <c r="H222" s="181"/>
    </row>
    <row r="223" spans="1:8" ht="22.5" x14ac:dyDescent="0.2">
      <c r="A223" s="695">
        <v>500</v>
      </c>
      <c r="B223" s="692" t="s">
        <v>159</v>
      </c>
      <c r="C223" s="696" t="s">
        <v>2003</v>
      </c>
      <c r="D223" s="1874" t="s">
        <v>1872</v>
      </c>
      <c r="E223" s="700"/>
      <c r="F223" s="2046"/>
      <c r="G223" s="668"/>
      <c r="H223" s="181"/>
    </row>
    <row r="224" spans="1:8" ht="22.5" x14ac:dyDescent="0.2">
      <c r="A224" s="2043"/>
      <c r="B224" s="692" t="s">
        <v>159</v>
      </c>
      <c r="C224" s="696" t="s">
        <v>2003</v>
      </c>
      <c r="D224" s="1875" t="s">
        <v>1873</v>
      </c>
      <c r="E224" s="2044"/>
      <c r="F224" s="320"/>
      <c r="G224" s="587"/>
      <c r="H224" s="181"/>
    </row>
    <row r="225" spans="1:8" x14ac:dyDescent="0.2">
      <c r="A225" s="691"/>
      <c r="B225" s="692" t="s">
        <v>159</v>
      </c>
      <c r="C225" s="2932" t="s">
        <v>2483</v>
      </c>
      <c r="D225" s="1919" t="s">
        <v>2292</v>
      </c>
      <c r="E225" s="700">
        <v>1679.9</v>
      </c>
      <c r="F225" s="2046">
        <v>1679.9</v>
      </c>
      <c r="G225" s="668"/>
      <c r="H225" s="181"/>
    </row>
    <row r="226" spans="1:8" ht="12" thickBot="1" x14ac:dyDescent="0.25">
      <c r="A226" s="2514"/>
      <c r="B226" s="2515" t="s">
        <v>159</v>
      </c>
      <c r="C226" s="2933" t="s">
        <v>2483</v>
      </c>
      <c r="D226" s="2516" t="s">
        <v>2293</v>
      </c>
      <c r="E226" s="2517"/>
      <c r="F226" s="2518"/>
      <c r="G226" s="2047"/>
      <c r="H226" s="181"/>
    </row>
    <row r="227" spans="1:8" ht="15.75" customHeight="1" x14ac:dyDescent="0.2"/>
    <row r="228" spans="1:8" ht="15.75" customHeight="1" x14ac:dyDescent="0.2"/>
    <row r="229" spans="1:8" s="215" customFormat="1" ht="16.5" customHeight="1" x14ac:dyDescent="0.25">
      <c r="B229" s="705" t="s">
        <v>479</v>
      </c>
      <c r="C229" s="705"/>
      <c r="D229" s="705"/>
      <c r="E229" s="705"/>
      <c r="F229" s="705"/>
      <c r="G229" s="705"/>
      <c r="H229" s="398"/>
    </row>
    <row r="230" spans="1:8" ht="18.75" customHeight="1" thickBot="1" x14ac:dyDescent="0.3">
      <c r="B230" s="2"/>
      <c r="C230" s="2"/>
      <c r="D230" s="2"/>
      <c r="E230" s="468"/>
      <c r="F230" s="468"/>
      <c r="G230" s="468" t="s">
        <v>105</v>
      </c>
      <c r="H230" s="706"/>
    </row>
    <row r="231" spans="1:8" ht="15" customHeight="1" x14ac:dyDescent="0.2">
      <c r="A231" s="3103" t="s">
        <v>2151</v>
      </c>
      <c r="B231" s="3115" t="s">
        <v>289</v>
      </c>
      <c r="C231" s="3117" t="s">
        <v>480</v>
      </c>
      <c r="D231" s="3119" t="s">
        <v>290</v>
      </c>
      <c r="E231" s="3111" t="s">
        <v>2160</v>
      </c>
      <c r="F231" s="3113" t="s">
        <v>2153</v>
      </c>
      <c r="G231" s="3145" t="s">
        <v>156</v>
      </c>
      <c r="H231" s="298"/>
    </row>
    <row r="232" spans="1:8" ht="12" thickBot="1" x14ac:dyDescent="0.25">
      <c r="A232" s="3104"/>
      <c r="B232" s="3144"/>
      <c r="C232" s="3141"/>
      <c r="D232" s="3121"/>
      <c r="E232" s="3112"/>
      <c r="F232" s="3147"/>
      <c r="G232" s="3146"/>
      <c r="H232" s="181"/>
    </row>
    <row r="233" spans="1:8" ht="14.25" customHeight="1" thickBot="1" x14ac:dyDescent="0.25">
      <c r="A233" s="303">
        <f>A234+A239</f>
        <v>23980</v>
      </c>
      <c r="B233" s="300" t="s">
        <v>1</v>
      </c>
      <c r="C233" s="301" t="s">
        <v>157</v>
      </c>
      <c r="D233" s="707" t="s">
        <v>292</v>
      </c>
      <c r="E233" s="708">
        <f>E234+E239</f>
        <v>34250</v>
      </c>
      <c r="F233" s="303">
        <f>F234+F239</f>
        <v>34250</v>
      </c>
      <c r="G233" s="201" t="s">
        <v>6</v>
      </c>
      <c r="H233" s="181"/>
    </row>
    <row r="234" spans="1:8" ht="13.5" customHeight="1" x14ac:dyDescent="0.2">
      <c r="A234" s="473">
        <f>SUM(A235:A238)</f>
        <v>6730</v>
      </c>
      <c r="B234" s="612" t="s">
        <v>2</v>
      </c>
      <c r="C234" s="709" t="s">
        <v>6</v>
      </c>
      <c r="D234" s="710" t="s">
        <v>2484</v>
      </c>
      <c r="E234" s="477">
        <f>SUM(E235:E238)</f>
        <v>7500</v>
      </c>
      <c r="F234" s="711">
        <f>SUM(F235:F238)</f>
        <v>7500</v>
      </c>
      <c r="G234" s="712"/>
      <c r="H234" s="181"/>
    </row>
    <row r="235" spans="1:8" ht="12.75" customHeight="1" x14ac:dyDescent="0.2">
      <c r="A235" s="318">
        <v>4930</v>
      </c>
      <c r="B235" s="312" t="s">
        <v>2</v>
      </c>
      <c r="C235" s="45">
        <v>40100000000</v>
      </c>
      <c r="D235" s="713" t="s">
        <v>481</v>
      </c>
      <c r="E235" s="319">
        <v>4800</v>
      </c>
      <c r="F235" s="635">
        <v>4800</v>
      </c>
      <c r="G235" s="714"/>
      <c r="H235" s="181"/>
    </row>
    <row r="236" spans="1:8" ht="12.75" customHeight="1" x14ac:dyDescent="0.2">
      <c r="A236" s="318">
        <v>800</v>
      </c>
      <c r="B236" s="312" t="s">
        <v>2</v>
      </c>
      <c r="C236" s="484">
        <v>40300000000</v>
      </c>
      <c r="D236" s="713" t="s">
        <v>2485</v>
      </c>
      <c r="E236" s="319">
        <v>1500</v>
      </c>
      <c r="F236" s="635">
        <v>1500</v>
      </c>
      <c r="G236" s="487"/>
      <c r="H236" s="181"/>
    </row>
    <row r="237" spans="1:8" ht="12.75" customHeight="1" x14ac:dyDescent="0.2">
      <c r="A237" s="318">
        <v>500</v>
      </c>
      <c r="B237" s="312" t="s">
        <v>2</v>
      </c>
      <c r="C237" s="484" t="s">
        <v>482</v>
      </c>
      <c r="D237" s="713" t="s">
        <v>2486</v>
      </c>
      <c r="E237" s="319">
        <v>500</v>
      </c>
      <c r="F237" s="635">
        <v>500</v>
      </c>
      <c r="G237" s="487"/>
      <c r="H237" s="181"/>
    </row>
    <row r="238" spans="1:8" x14ac:dyDescent="0.2">
      <c r="A238" s="318">
        <v>500</v>
      </c>
      <c r="B238" s="312" t="s">
        <v>2</v>
      </c>
      <c r="C238" s="484" t="s">
        <v>483</v>
      </c>
      <c r="D238" s="272" t="s">
        <v>2487</v>
      </c>
      <c r="E238" s="319">
        <v>700</v>
      </c>
      <c r="F238" s="635">
        <v>700</v>
      </c>
      <c r="G238" s="487"/>
      <c r="H238" s="181"/>
    </row>
    <row r="239" spans="1:8" ht="13.5" customHeight="1" x14ac:dyDescent="0.2">
      <c r="A239" s="304">
        <f>SUM(A240:A244)</f>
        <v>17250</v>
      </c>
      <c r="B239" s="474" t="s">
        <v>2</v>
      </c>
      <c r="C239" s="1321" t="s">
        <v>6</v>
      </c>
      <c r="D239" s="2609" t="s">
        <v>2488</v>
      </c>
      <c r="E239" s="307">
        <f>SUM(E240:E244)</f>
        <v>26750</v>
      </c>
      <c r="F239" s="2610">
        <f>SUM(F240:F244)</f>
        <v>26750</v>
      </c>
      <c r="G239" s="479"/>
      <c r="H239" s="181"/>
    </row>
    <row r="240" spans="1:8" ht="12.75" customHeight="1" x14ac:dyDescent="0.2">
      <c r="A240" s="318">
        <v>0</v>
      </c>
      <c r="B240" s="312" t="s">
        <v>2</v>
      </c>
      <c r="C240" s="45" t="s">
        <v>484</v>
      </c>
      <c r="D240" s="715" t="s">
        <v>485</v>
      </c>
      <c r="E240" s="319"/>
      <c r="F240" s="635"/>
      <c r="G240" s="714"/>
      <c r="H240" s="181"/>
    </row>
    <row r="241" spans="1:8" ht="22.5" x14ac:dyDescent="0.2">
      <c r="A241" s="318">
        <v>0</v>
      </c>
      <c r="B241" s="312" t="s">
        <v>2</v>
      </c>
      <c r="C241" s="484" t="s">
        <v>486</v>
      </c>
      <c r="D241" s="716" t="s">
        <v>487</v>
      </c>
      <c r="E241" s="319"/>
      <c r="F241" s="635"/>
      <c r="G241" s="487"/>
      <c r="H241" s="181"/>
    </row>
    <row r="242" spans="1:8" ht="12.75" customHeight="1" x14ac:dyDescent="0.2">
      <c r="A242" s="311">
        <v>0</v>
      </c>
      <c r="B242" s="717" t="s">
        <v>2</v>
      </c>
      <c r="C242" s="656" t="s">
        <v>488</v>
      </c>
      <c r="D242" s="718" t="s">
        <v>489</v>
      </c>
      <c r="E242" s="315"/>
      <c r="F242" s="719"/>
      <c r="G242" s="720"/>
      <c r="H242" s="181"/>
    </row>
    <row r="243" spans="1:8" ht="12.75" customHeight="1" x14ac:dyDescent="0.2">
      <c r="A243" s="318">
        <v>4750</v>
      </c>
      <c r="B243" s="312" t="s">
        <v>2</v>
      </c>
      <c r="C243" s="484" t="s">
        <v>490</v>
      </c>
      <c r="D243" s="721" t="s">
        <v>491</v>
      </c>
      <c r="E243" s="319">
        <v>4750</v>
      </c>
      <c r="F243" s="635">
        <v>4750</v>
      </c>
      <c r="G243" s="487"/>
      <c r="H243" s="181"/>
    </row>
    <row r="244" spans="1:8" ht="23.25" thickBot="1" x14ac:dyDescent="0.25">
      <c r="A244" s="608">
        <v>12500</v>
      </c>
      <c r="B244" s="722" t="s">
        <v>2</v>
      </c>
      <c r="C244" s="723" t="s">
        <v>492</v>
      </c>
      <c r="D244" s="724" t="s">
        <v>493</v>
      </c>
      <c r="E244" s="725">
        <v>22000</v>
      </c>
      <c r="F244" s="726">
        <v>22000</v>
      </c>
      <c r="G244" s="489"/>
      <c r="H244" s="181"/>
    </row>
    <row r="245" spans="1:8" x14ac:dyDescent="0.2">
      <c r="B245" s="181"/>
      <c r="E245" s="181"/>
      <c r="F245" s="181"/>
      <c r="G245" s="181"/>
      <c r="H245" s="181"/>
    </row>
    <row r="248" spans="1:8" x14ac:dyDescent="0.2">
      <c r="A248" s="3127"/>
      <c r="B248" s="3127"/>
      <c r="C248" s="3127"/>
      <c r="D248" s="2687"/>
      <c r="E248" s="343"/>
      <c r="F248" s="2804"/>
    </row>
    <row r="249" spans="1:8" x14ac:dyDescent="0.2">
      <c r="A249" s="343"/>
      <c r="B249" s="343"/>
      <c r="C249" s="343"/>
      <c r="D249" s="2687"/>
      <c r="E249" s="2805"/>
    </row>
    <row r="250" spans="1:8" x14ac:dyDescent="0.2">
      <c r="A250" s="3127"/>
      <c r="B250" s="3127"/>
      <c r="C250" s="3127"/>
      <c r="D250" s="2687"/>
      <c r="E250" s="343"/>
      <c r="F250" s="2804"/>
    </row>
    <row r="251" spans="1:8" x14ac:dyDescent="0.2">
      <c r="A251" s="343"/>
      <c r="B251" s="343"/>
      <c r="C251" s="343"/>
      <c r="D251" s="2687"/>
      <c r="E251" s="2805"/>
    </row>
    <row r="252" spans="1:8" x14ac:dyDescent="0.2">
      <c r="A252" s="3127"/>
      <c r="B252" s="3127"/>
      <c r="C252" s="3127"/>
      <c r="D252" s="2687"/>
      <c r="E252" s="343"/>
      <c r="F252" s="2804"/>
    </row>
  </sheetData>
  <mergeCells count="87">
    <mergeCell ref="A1:H1"/>
    <mergeCell ref="A3:H3"/>
    <mergeCell ref="C5:E5"/>
    <mergeCell ref="C7:C8"/>
    <mergeCell ref="D7:D8"/>
    <mergeCell ref="E7:E8"/>
    <mergeCell ref="G21:G22"/>
    <mergeCell ref="A38:A39"/>
    <mergeCell ref="B38:B39"/>
    <mergeCell ref="C38:C39"/>
    <mergeCell ref="D38:D39"/>
    <mergeCell ref="E38:E39"/>
    <mergeCell ref="F38:F39"/>
    <mergeCell ref="G38:G39"/>
    <mergeCell ref="A21:A22"/>
    <mergeCell ref="B21:B22"/>
    <mergeCell ref="C21:C22"/>
    <mergeCell ref="D21:D22"/>
    <mergeCell ref="E21:E22"/>
    <mergeCell ref="F21:F22"/>
    <mergeCell ref="H38:H39"/>
    <mergeCell ref="A47:A48"/>
    <mergeCell ref="B47:B48"/>
    <mergeCell ref="C47:C48"/>
    <mergeCell ref="D47:D48"/>
    <mergeCell ref="E47:E48"/>
    <mergeCell ref="F47:F48"/>
    <mergeCell ref="G47:G48"/>
    <mergeCell ref="G77:G78"/>
    <mergeCell ref="A87:A88"/>
    <mergeCell ref="B87:B88"/>
    <mergeCell ref="C87:C88"/>
    <mergeCell ref="D87:D88"/>
    <mergeCell ref="E87:E88"/>
    <mergeCell ref="F87:F88"/>
    <mergeCell ref="G87:G88"/>
    <mergeCell ref="A77:A78"/>
    <mergeCell ref="B77:B78"/>
    <mergeCell ref="C77:C78"/>
    <mergeCell ref="D77:D78"/>
    <mergeCell ref="E77:E78"/>
    <mergeCell ref="F77:F78"/>
    <mergeCell ref="G113:G114"/>
    <mergeCell ref="A144:A145"/>
    <mergeCell ref="B144:B145"/>
    <mergeCell ref="C144:C145"/>
    <mergeCell ref="D144:D145"/>
    <mergeCell ref="E144:E145"/>
    <mergeCell ref="F144:F145"/>
    <mergeCell ref="G144:G145"/>
    <mergeCell ref="A113:A114"/>
    <mergeCell ref="B113:B114"/>
    <mergeCell ref="C113:C114"/>
    <mergeCell ref="D113:D114"/>
    <mergeCell ref="E113:E114"/>
    <mergeCell ref="F113:F114"/>
    <mergeCell ref="F216:F217"/>
    <mergeCell ref="G179:G180"/>
    <mergeCell ref="A179:A180"/>
    <mergeCell ref="B179:B180"/>
    <mergeCell ref="C179:C180"/>
    <mergeCell ref="D179:D180"/>
    <mergeCell ref="E179:E180"/>
    <mergeCell ref="F179:F180"/>
    <mergeCell ref="A195:A196"/>
    <mergeCell ref="G195:G196"/>
    <mergeCell ref="B195:B196"/>
    <mergeCell ref="C195:C196"/>
    <mergeCell ref="D195:D196"/>
    <mergeCell ref="E195:E196"/>
    <mergeCell ref="F195:F196"/>
    <mergeCell ref="A248:C248"/>
    <mergeCell ref="A250:C250"/>
    <mergeCell ref="A252:C252"/>
    <mergeCell ref="G216:G217"/>
    <mergeCell ref="A231:A232"/>
    <mergeCell ref="B231:B232"/>
    <mergeCell ref="C231:C232"/>
    <mergeCell ref="D231:D232"/>
    <mergeCell ref="E231:E232"/>
    <mergeCell ref="F231:F232"/>
    <mergeCell ref="G231:G232"/>
    <mergeCell ref="A216:A217"/>
    <mergeCell ref="B216:B217"/>
    <mergeCell ref="C216:C217"/>
    <mergeCell ref="D216:D217"/>
    <mergeCell ref="E216:E217"/>
  </mergeCells>
  <printOptions horizontalCentered="1"/>
  <pageMargins left="0" right="0" top="0.39370078740157483" bottom="0.19685039370078741" header="0.11811023622047245" footer="0.11811023622047245"/>
  <pageSetup paperSize="9" scale="79" fitToHeight="0" orientation="portrait" r:id="rId1"/>
  <headerFooter alignWithMargins="0"/>
  <rowBreaks count="3" manualBreakCount="3">
    <brk id="73" max="16383" man="1"/>
    <brk id="140" max="16383" man="1"/>
    <brk id="191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910E-3A6D-4FC1-B3E1-A138064B5816}">
  <sheetPr>
    <tabColor theme="8" tint="0.59999389629810485"/>
  </sheetPr>
  <dimension ref="A1:L90"/>
  <sheetViews>
    <sheetView topLeftCell="A39" zoomScaleNormal="100" zoomScaleSheetLayoutView="75" workbookViewId="0">
      <selection activeCell="O47" sqref="O47"/>
    </sheetView>
  </sheetViews>
  <sheetFormatPr defaultColWidth="9.140625" defaultRowHeight="11.25" x14ac:dyDescent="0.2"/>
  <cols>
    <col min="1" max="1" width="8.7109375" style="181" customWidth="1"/>
    <col min="2" max="2" width="3.85546875" style="183" customWidth="1"/>
    <col min="3" max="3" width="7.7109375" style="181" customWidth="1"/>
    <col min="4" max="4" width="43" style="181" customWidth="1"/>
    <col min="5" max="5" width="11.7109375" style="215" customWidth="1"/>
    <col min="6" max="8" width="9.140625" style="215" customWidth="1"/>
    <col min="9" max="9" width="9.42578125" style="215" customWidth="1"/>
    <col min="10" max="10" width="12.28515625" style="183" customWidth="1"/>
    <col min="11" max="11" width="7.140625" style="181" customWidth="1"/>
    <col min="12" max="16384" width="9.140625" style="181"/>
  </cols>
  <sheetData>
    <row r="1" spans="1:12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3059"/>
      <c r="J1" s="3059"/>
    </row>
    <row r="2" spans="1:12" ht="12.75" customHeight="1" x14ac:dyDescent="0.2"/>
    <row r="3" spans="1:12" s="3" customFormat="1" ht="15.75" customHeight="1" x14ac:dyDescent="0.25">
      <c r="A3" s="3100" t="s">
        <v>130</v>
      </c>
      <c r="B3" s="3100"/>
      <c r="C3" s="3100"/>
      <c r="D3" s="3100"/>
      <c r="E3" s="3100"/>
      <c r="F3" s="3100"/>
      <c r="G3" s="3100"/>
      <c r="H3" s="3100"/>
      <c r="I3" s="3100"/>
      <c r="J3" s="3100"/>
    </row>
    <row r="4" spans="1:12" s="3" customFormat="1" ht="15.75" x14ac:dyDescent="0.25">
      <c r="B4" s="158"/>
      <c r="C4" s="158"/>
      <c r="D4" s="158"/>
      <c r="E4" s="567"/>
      <c r="F4" s="567"/>
      <c r="G4" s="567"/>
      <c r="H4" s="567"/>
      <c r="I4" s="567"/>
      <c r="J4" s="158"/>
    </row>
    <row r="5" spans="1:12" ht="18.75" customHeight="1" x14ac:dyDescent="0.2">
      <c r="B5" s="180" t="s">
        <v>410</v>
      </c>
      <c r="C5" s="180"/>
      <c r="D5" s="180"/>
      <c r="E5" s="180"/>
      <c r="F5" s="180"/>
      <c r="G5" s="180"/>
      <c r="H5" s="180"/>
      <c r="I5" s="180"/>
      <c r="J5" s="180"/>
    </row>
    <row r="6" spans="1:12" ht="12" thickBot="1" x14ac:dyDescent="0.25">
      <c r="B6" s="189"/>
      <c r="C6" s="189"/>
      <c r="D6" s="189"/>
      <c r="E6" s="189"/>
      <c r="F6" s="189"/>
      <c r="G6" s="189"/>
      <c r="H6" s="189"/>
      <c r="I6" s="189"/>
      <c r="J6" s="162" t="s">
        <v>105</v>
      </c>
    </row>
    <row r="7" spans="1:12" ht="12" thickBot="1" x14ac:dyDescent="0.25">
      <c r="A7" s="3103" t="s">
        <v>2151</v>
      </c>
      <c r="B7" s="3115" t="s">
        <v>289</v>
      </c>
      <c r="C7" s="3117" t="s">
        <v>411</v>
      </c>
      <c r="D7" s="3119" t="s">
        <v>412</v>
      </c>
      <c r="E7" s="3162" t="s">
        <v>1875</v>
      </c>
      <c r="F7" s="3164" t="s">
        <v>1876</v>
      </c>
      <c r="G7" s="3164"/>
      <c r="H7" s="3164"/>
      <c r="I7" s="3164"/>
      <c r="J7" s="3165"/>
    </row>
    <row r="8" spans="1:12" ht="29.25" customHeight="1" thickBot="1" x14ac:dyDescent="0.25">
      <c r="A8" s="3104"/>
      <c r="B8" s="3144"/>
      <c r="C8" s="3141"/>
      <c r="D8" s="3121"/>
      <c r="E8" s="3163"/>
      <c r="F8" s="2050" t="s">
        <v>1059</v>
      </c>
      <c r="G8" s="2051" t="s">
        <v>1058</v>
      </c>
      <c r="H8" s="2052" t="s">
        <v>1882</v>
      </c>
      <c r="I8" s="2975" t="s">
        <v>414</v>
      </c>
      <c r="J8" s="2976" t="s">
        <v>1877</v>
      </c>
    </row>
    <row r="9" spans="1:12" ht="17.25" customHeight="1" thickBot="1" x14ac:dyDescent="0.25">
      <c r="A9" s="2526">
        <f>SUM(A10:A73)</f>
        <v>494043.74999999983</v>
      </c>
      <c r="B9" s="198" t="s">
        <v>2</v>
      </c>
      <c r="C9" s="433" t="s">
        <v>415</v>
      </c>
      <c r="D9" s="282" t="s">
        <v>2300</v>
      </c>
      <c r="E9" s="2048">
        <f>SUM(E10:E73)</f>
        <v>398346.76000000013</v>
      </c>
      <c r="F9" s="2972">
        <f t="shared" ref="F9:J9" si="0">SUM(F10:F73)</f>
        <v>61782</v>
      </c>
      <c r="G9" s="2974">
        <f t="shared" si="0"/>
        <v>61484</v>
      </c>
      <c r="H9" s="2973">
        <f t="shared" si="0"/>
        <v>28594</v>
      </c>
      <c r="I9" s="2048">
        <f t="shared" si="0"/>
        <v>44400.379999999983</v>
      </c>
      <c r="J9" s="2048">
        <f t="shared" si="0"/>
        <v>202086.38</v>
      </c>
      <c r="L9" s="182"/>
    </row>
    <row r="10" spans="1:12" ht="22.5" x14ac:dyDescent="0.2">
      <c r="A10" s="2525">
        <v>7214.66</v>
      </c>
      <c r="B10" s="605" t="s">
        <v>159</v>
      </c>
      <c r="C10" s="599">
        <v>1401</v>
      </c>
      <c r="D10" s="606" t="s">
        <v>1082</v>
      </c>
      <c r="E10" s="694">
        <v>5905</v>
      </c>
      <c r="F10" s="2071">
        <v>342</v>
      </c>
      <c r="G10" s="2072">
        <v>336</v>
      </c>
      <c r="H10" s="2073">
        <v>1620</v>
      </c>
      <c r="I10" s="2080">
        <v>1100</v>
      </c>
      <c r="J10" s="2077">
        <v>2507</v>
      </c>
      <c r="L10" s="182"/>
    </row>
    <row r="11" spans="1:12" x14ac:dyDescent="0.2">
      <c r="A11" s="318">
        <v>4142.83</v>
      </c>
      <c r="B11" s="607" t="s">
        <v>159</v>
      </c>
      <c r="C11" s="156">
        <v>1402</v>
      </c>
      <c r="D11" s="604" t="s">
        <v>1083</v>
      </c>
      <c r="E11" s="320">
        <v>2845.35</v>
      </c>
      <c r="F11" s="2069">
        <v>1899</v>
      </c>
      <c r="G11" s="2070">
        <v>0</v>
      </c>
      <c r="H11" s="2065">
        <v>0</v>
      </c>
      <c r="I11" s="2079">
        <v>309.35000000000002</v>
      </c>
      <c r="J11" s="2076">
        <v>636.99999999999989</v>
      </c>
    </row>
    <row r="12" spans="1:12" ht="22.5" x14ac:dyDescent="0.2">
      <c r="A12" s="318">
        <v>4273.45</v>
      </c>
      <c r="B12" s="607" t="s">
        <v>159</v>
      </c>
      <c r="C12" s="156">
        <v>1403</v>
      </c>
      <c r="D12" s="604" t="s">
        <v>1084</v>
      </c>
      <c r="E12" s="320">
        <v>3170.3</v>
      </c>
      <c r="F12" s="2069">
        <v>311</v>
      </c>
      <c r="G12" s="2070">
        <v>1060</v>
      </c>
      <c r="H12" s="2065">
        <v>0</v>
      </c>
      <c r="I12" s="2079">
        <v>197.29999999999998</v>
      </c>
      <c r="J12" s="2076">
        <v>1602.0000000000002</v>
      </c>
    </row>
    <row r="13" spans="1:12" x14ac:dyDescent="0.2">
      <c r="A13" s="318">
        <v>4198.09</v>
      </c>
      <c r="B13" s="607" t="s">
        <v>159</v>
      </c>
      <c r="C13" s="156">
        <v>1404</v>
      </c>
      <c r="D13" s="604" t="s">
        <v>2008</v>
      </c>
      <c r="E13" s="320">
        <v>3312.3</v>
      </c>
      <c r="F13" s="2069">
        <v>423</v>
      </c>
      <c r="G13" s="2070">
        <v>881</v>
      </c>
      <c r="H13" s="2065">
        <v>0</v>
      </c>
      <c r="I13" s="2079">
        <v>65.3</v>
      </c>
      <c r="J13" s="2076">
        <v>1943.0000000000002</v>
      </c>
    </row>
    <row r="14" spans="1:12" ht="22.5" x14ac:dyDescent="0.2">
      <c r="A14" s="318">
        <v>9234.1299999999992</v>
      </c>
      <c r="B14" s="607" t="s">
        <v>159</v>
      </c>
      <c r="C14" s="156">
        <v>1405</v>
      </c>
      <c r="D14" s="604" t="s">
        <v>1086</v>
      </c>
      <c r="E14" s="320">
        <v>5834</v>
      </c>
      <c r="F14" s="2069">
        <v>683</v>
      </c>
      <c r="G14" s="2070">
        <v>1280</v>
      </c>
      <c r="H14" s="2065">
        <v>0</v>
      </c>
      <c r="I14" s="2079">
        <v>919</v>
      </c>
      <c r="J14" s="2076">
        <v>2952</v>
      </c>
    </row>
    <row r="15" spans="1:12" x14ac:dyDescent="0.2">
      <c r="A15" s="318">
        <v>2747.05</v>
      </c>
      <c r="B15" s="607" t="s">
        <v>159</v>
      </c>
      <c r="C15" s="156">
        <v>1406</v>
      </c>
      <c r="D15" s="604" t="s">
        <v>2004</v>
      </c>
      <c r="E15" s="320">
        <v>2556.63</v>
      </c>
      <c r="F15" s="2069">
        <v>200</v>
      </c>
      <c r="G15" s="2070">
        <v>320</v>
      </c>
      <c r="H15" s="2065">
        <v>0</v>
      </c>
      <c r="I15" s="2079">
        <v>102.63</v>
      </c>
      <c r="J15" s="2076">
        <v>1934</v>
      </c>
    </row>
    <row r="16" spans="1:12" ht="22.5" x14ac:dyDescent="0.2">
      <c r="A16" s="318">
        <v>5968.45</v>
      </c>
      <c r="B16" s="607" t="s">
        <v>159</v>
      </c>
      <c r="C16" s="156">
        <v>1407</v>
      </c>
      <c r="D16" s="604" t="s">
        <v>1088</v>
      </c>
      <c r="E16" s="320">
        <v>4265.13</v>
      </c>
      <c r="F16" s="2069">
        <v>966</v>
      </c>
      <c r="G16" s="2070">
        <v>960</v>
      </c>
      <c r="H16" s="2065">
        <v>0</v>
      </c>
      <c r="I16" s="2079">
        <v>515.13</v>
      </c>
      <c r="J16" s="2076">
        <v>1824</v>
      </c>
    </row>
    <row r="17" spans="1:10" ht="22.5" x14ac:dyDescent="0.2">
      <c r="A17" s="318">
        <v>6754.71</v>
      </c>
      <c r="B17" s="607" t="s">
        <v>159</v>
      </c>
      <c r="C17" s="156">
        <v>1408</v>
      </c>
      <c r="D17" s="604" t="s">
        <v>1089</v>
      </c>
      <c r="E17" s="320">
        <v>4850</v>
      </c>
      <c r="F17" s="2069">
        <v>621</v>
      </c>
      <c r="G17" s="2070">
        <v>900</v>
      </c>
      <c r="H17" s="2065">
        <v>0</v>
      </c>
      <c r="I17" s="2079">
        <v>60</v>
      </c>
      <c r="J17" s="2076">
        <v>3269</v>
      </c>
    </row>
    <row r="18" spans="1:10" ht="22.5" x14ac:dyDescent="0.2">
      <c r="A18" s="318">
        <v>7479.84</v>
      </c>
      <c r="B18" s="607" t="s">
        <v>159</v>
      </c>
      <c r="C18" s="156">
        <v>1409</v>
      </c>
      <c r="D18" s="604" t="s">
        <v>1090</v>
      </c>
      <c r="E18" s="320">
        <v>4561.13</v>
      </c>
      <c r="F18" s="2069">
        <v>373</v>
      </c>
      <c r="G18" s="2070">
        <v>0</v>
      </c>
      <c r="H18" s="2065">
        <v>2107</v>
      </c>
      <c r="I18" s="2079">
        <v>1015.13</v>
      </c>
      <c r="J18" s="2076">
        <v>1066</v>
      </c>
    </row>
    <row r="19" spans="1:10" ht="22.5" x14ac:dyDescent="0.2">
      <c r="A19" s="318">
        <v>6778.52</v>
      </c>
      <c r="B19" s="607" t="s">
        <v>159</v>
      </c>
      <c r="C19" s="156">
        <v>1410</v>
      </c>
      <c r="D19" s="604" t="s">
        <v>2012</v>
      </c>
      <c r="E19" s="320">
        <v>5338</v>
      </c>
      <c r="F19" s="2069">
        <v>552</v>
      </c>
      <c r="G19" s="2070">
        <v>360</v>
      </c>
      <c r="H19" s="2065">
        <v>1750</v>
      </c>
      <c r="I19" s="2079">
        <v>600</v>
      </c>
      <c r="J19" s="2076">
        <v>2076</v>
      </c>
    </row>
    <row r="20" spans="1:10" ht="22.5" x14ac:dyDescent="0.2">
      <c r="A20" s="318">
        <v>6985.78</v>
      </c>
      <c r="B20" s="607" t="s">
        <v>159</v>
      </c>
      <c r="C20" s="156">
        <v>1411</v>
      </c>
      <c r="D20" s="604" t="s">
        <v>1091</v>
      </c>
      <c r="E20" s="320">
        <v>6223.27</v>
      </c>
      <c r="F20" s="2069">
        <v>863</v>
      </c>
      <c r="G20" s="2070">
        <v>2</v>
      </c>
      <c r="H20" s="2065">
        <v>2680</v>
      </c>
      <c r="I20" s="2079">
        <v>730.27</v>
      </c>
      <c r="J20" s="2076">
        <v>1948.0000000000005</v>
      </c>
    </row>
    <row r="21" spans="1:10" ht="22.5" x14ac:dyDescent="0.2">
      <c r="A21" s="318">
        <v>5083.58</v>
      </c>
      <c r="B21" s="607" t="s">
        <v>159</v>
      </c>
      <c r="C21" s="156">
        <v>1412</v>
      </c>
      <c r="D21" s="604" t="s">
        <v>1092</v>
      </c>
      <c r="E21" s="320">
        <v>3777.21</v>
      </c>
      <c r="F21" s="2069">
        <v>1622</v>
      </c>
      <c r="G21" s="2070">
        <v>0</v>
      </c>
      <c r="H21" s="2065">
        <v>0</v>
      </c>
      <c r="I21" s="2079">
        <v>356.21</v>
      </c>
      <c r="J21" s="2076">
        <v>1799</v>
      </c>
    </row>
    <row r="22" spans="1:10" ht="33.75" x14ac:dyDescent="0.2">
      <c r="A22" s="318">
        <v>5296.01</v>
      </c>
      <c r="B22" s="607" t="s">
        <v>159</v>
      </c>
      <c r="C22" s="156">
        <v>1413</v>
      </c>
      <c r="D22" s="604" t="s">
        <v>1093</v>
      </c>
      <c r="E22" s="320">
        <v>4065.48</v>
      </c>
      <c r="F22" s="2069">
        <v>345</v>
      </c>
      <c r="G22" s="2070">
        <v>0</v>
      </c>
      <c r="H22" s="2065">
        <v>950</v>
      </c>
      <c r="I22" s="2079">
        <v>454.48</v>
      </c>
      <c r="J22" s="2076">
        <v>2316</v>
      </c>
    </row>
    <row r="23" spans="1:10" ht="33.75" x14ac:dyDescent="0.2">
      <c r="A23" s="318">
        <v>5518.83</v>
      </c>
      <c r="B23" s="607" t="s">
        <v>159</v>
      </c>
      <c r="C23" s="156">
        <v>1414</v>
      </c>
      <c r="D23" s="604" t="s">
        <v>1094</v>
      </c>
      <c r="E23" s="320">
        <v>3786.52</v>
      </c>
      <c r="F23" s="2069">
        <v>456</v>
      </c>
      <c r="G23" s="2070">
        <v>810</v>
      </c>
      <c r="H23" s="2065">
        <v>0</v>
      </c>
      <c r="I23" s="2079">
        <v>331.52</v>
      </c>
      <c r="J23" s="2076">
        <v>2189</v>
      </c>
    </row>
    <row r="24" spans="1:10" ht="22.5" x14ac:dyDescent="0.2">
      <c r="A24" s="318">
        <v>12766.79</v>
      </c>
      <c r="B24" s="607" t="s">
        <v>159</v>
      </c>
      <c r="C24" s="156">
        <v>1418</v>
      </c>
      <c r="D24" s="604" t="s">
        <v>1095</v>
      </c>
      <c r="E24" s="320">
        <v>8338</v>
      </c>
      <c r="F24" s="2069">
        <v>1255</v>
      </c>
      <c r="G24" s="2070">
        <v>2596</v>
      </c>
      <c r="H24" s="2065">
        <v>0</v>
      </c>
      <c r="I24" s="2079">
        <v>750</v>
      </c>
      <c r="J24" s="2076">
        <v>3737</v>
      </c>
    </row>
    <row r="25" spans="1:10" ht="22.5" x14ac:dyDescent="0.2">
      <c r="A25" s="318">
        <v>6565.41</v>
      </c>
      <c r="B25" s="607" t="s">
        <v>159</v>
      </c>
      <c r="C25" s="156">
        <v>1420</v>
      </c>
      <c r="D25" s="604" t="s">
        <v>1096</v>
      </c>
      <c r="E25" s="320">
        <v>4471</v>
      </c>
      <c r="F25" s="2069">
        <v>794</v>
      </c>
      <c r="G25" s="2070">
        <v>1060</v>
      </c>
      <c r="H25" s="2065">
        <v>0</v>
      </c>
      <c r="I25" s="2079">
        <v>110</v>
      </c>
      <c r="J25" s="2076">
        <v>2507</v>
      </c>
    </row>
    <row r="26" spans="1:10" ht="22.5" x14ac:dyDescent="0.2">
      <c r="A26" s="318">
        <v>15529.21</v>
      </c>
      <c r="B26" s="607" t="s">
        <v>159</v>
      </c>
      <c r="C26" s="156">
        <v>1421</v>
      </c>
      <c r="D26" s="604" t="s">
        <v>2297</v>
      </c>
      <c r="E26" s="320">
        <v>19936.38</v>
      </c>
      <c r="F26" s="2069">
        <v>3450</v>
      </c>
      <c r="G26" s="2070">
        <v>9070</v>
      </c>
      <c r="H26" s="2065">
        <v>3</v>
      </c>
      <c r="I26" s="2079">
        <v>1051.3800000000001</v>
      </c>
      <c r="J26" s="2076">
        <v>6362.0000000000009</v>
      </c>
    </row>
    <row r="27" spans="1:10" ht="22.5" x14ac:dyDescent="0.2">
      <c r="A27" s="318">
        <v>3235.31</v>
      </c>
      <c r="B27" s="607" t="s">
        <v>159</v>
      </c>
      <c r="C27" s="156">
        <v>1422</v>
      </c>
      <c r="D27" s="604" t="s">
        <v>1097</v>
      </c>
      <c r="E27" s="320">
        <v>0</v>
      </c>
      <c r="F27" s="2069">
        <v>0</v>
      </c>
      <c r="G27" s="2070">
        <v>0</v>
      </c>
      <c r="H27" s="2065">
        <v>0</v>
      </c>
      <c r="I27" s="2079">
        <v>0</v>
      </c>
      <c r="J27" s="2076">
        <v>0</v>
      </c>
    </row>
    <row r="28" spans="1:10" ht="22.5" x14ac:dyDescent="0.2">
      <c r="A28" s="318">
        <v>18276.16</v>
      </c>
      <c r="B28" s="607" t="s">
        <v>159</v>
      </c>
      <c r="C28" s="156">
        <v>1424</v>
      </c>
      <c r="D28" s="604" t="s">
        <v>1098</v>
      </c>
      <c r="E28" s="320">
        <v>13389.54</v>
      </c>
      <c r="F28" s="2069">
        <v>1311</v>
      </c>
      <c r="G28" s="2070">
        <v>4800</v>
      </c>
      <c r="H28" s="2065">
        <v>950</v>
      </c>
      <c r="I28" s="2079">
        <v>1075.54</v>
      </c>
      <c r="J28" s="2076">
        <v>5253.0000000000009</v>
      </c>
    </row>
    <row r="29" spans="1:10" ht="22.5" x14ac:dyDescent="0.2">
      <c r="A29" s="318">
        <v>8072.94</v>
      </c>
      <c r="B29" s="607" t="s">
        <v>159</v>
      </c>
      <c r="C29" s="156">
        <v>1425</v>
      </c>
      <c r="D29" s="604" t="s">
        <v>1099</v>
      </c>
      <c r="E29" s="320">
        <v>7438.8</v>
      </c>
      <c r="F29" s="2069">
        <v>1518</v>
      </c>
      <c r="G29" s="2070">
        <v>1110</v>
      </c>
      <c r="H29" s="2065">
        <v>0</v>
      </c>
      <c r="I29" s="2079">
        <v>1080.8</v>
      </c>
      <c r="J29" s="2076">
        <v>3730</v>
      </c>
    </row>
    <row r="30" spans="1:10" ht="33.75" x14ac:dyDescent="0.2">
      <c r="A30" s="318">
        <v>4497.04</v>
      </c>
      <c r="B30" s="607" t="s">
        <v>159</v>
      </c>
      <c r="C30" s="156">
        <v>1426</v>
      </c>
      <c r="D30" s="604" t="s">
        <v>1100</v>
      </c>
      <c r="E30" s="320">
        <v>3552.39</v>
      </c>
      <c r="F30" s="2069">
        <v>324</v>
      </c>
      <c r="G30" s="2070">
        <v>4</v>
      </c>
      <c r="H30" s="2065">
        <v>1500</v>
      </c>
      <c r="I30" s="2079">
        <v>121.39</v>
      </c>
      <c r="J30" s="2076">
        <v>1602.9999999999998</v>
      </c>
    </row>
    <row r="31" spans="1:10" ht="22.5" x14ac:dyDescent="0.2">
      <c r="A31" s="318">
        <v>14707.36</v>
      </c>
      <c r="B31" s="607" t="s">
        <v>159</v>
      </c>
      <c r="C31" s="156">
        <v>1427</v>
      </c>
      <c r="D31" s="604" t="s">
        <v>1101</v>
      </c>
      <c r="E31" s="320">
        <v>16419.72</v>
      </c>
      <c r="F31" s="2069">
        <v>6210</v>
      </c>
      <c r="G31" s="2070">
        <v>3200</v>
      </c>
      <c r="H31" s="2065">
        <v>0</v>
      </c>
      <c r="I31" s="2079">
        <v>1416.72</v>
      </c>
      <c r="J31" s="2076">
        <v>5593.0000000000009</v>
      </c>
    </row>
    <row r="32" spans="1:10" ht="22.5" x14ac:dyDescent="0.2">
      <c r="A32" s="318">
        <v>9000.0499999999993</v>
      </c>
      <c r="B32" s="607" t="s">
        <v>159</v>
      </c>
      <c r="C32" s="156">
        <v>1428</v>
      </c>
      <c r="D32" s="604" t="s">
        <v>1102</v>
      </c>
      <c r="E32" s="320">
        <v>6297.16</v>
      </c>
      <c r="F32" s="2069">
        <v>916</v>
      </c>
      <c r="G32" s="2070">
        <v>2095</v>
      </c>
      <c r="H32" s="2065">
        <v>0</v>
      </c>
      <c r="I32" s="2079">
        <v>329.15999999999997</v>
      </c>
      <c r="J32" s="2076">
        <v>2957</v>
      </c>
    </row>
    <row r="33" spans="1:10" ht="22.5" x14ac:dyDescent="0.2">
      <c r="A33" s="318">
        <v>8623.6299999999992</v>
      </c>
      <c r="B33" s="607" t="s">
        <v>159</v>
      </c>
      <c r="C33" s="156">
        <v>1429</v>
      </c>
      <c r="D33" s="604" t="s">
        <v>1103</v>
      </c>
      <c r="E33" s="320">
        <v>17179.38</v>
      </c>
      <c r="F33" s="2069">
        <v>4899</v>
      </c>
      <c r="G33" s="2070">
        <v>1560</v>
      </c>
      <c r="H33" s="2065">
        <v>2040</v>
      </c>
      <c r="I33" s="2079">
        <v>1415</v>
      </c>
      <c r="J33" s="2076">
        <v>7265.380000000001</v>
      </c>
    </row>
    <row r="34" spans="1:10" ht="22.5" x14ac:dyDescent="0.2">
      <c r="A34" s="318">
        <v>6258.02</v>
      </c>
      <c r="B34" s="607" t="s">
        <v>159</v>
      </c>
      <c r="C34" s="156">
        <v>1430</v>
      </c>
      <c r="D34" s="604" t="s">
        <v>1104</v>
      </c>
      <c r="E34" s="320">
        <v>4661.7299999999996</v>
      </c>
      <c r="F34" s="2069">
        <v>362</v>
      </c>
      <c r="G34" s="2070">
        <v>530</v>
      </c>
      <c r="H34" s="2065">
        <v>0</v>
      </c>
      <c r="I34" s="2079">
        <v>396.72999999999996</v>
      </c>
      <c r="J34" s="2076">
        <v>3372.9999999999995</v>
      </c>
    </row>
    <row r="35" spans="1:10" ht="22.5" x14ac:dyDescent="0.2">
      <c r="A35" s="318">
        <v>15786.06</v>
      </c>
      <c r="B35" s="607" t="s">
        <v>159</v>
      </c>
      <c r="C35" s="156">
        <v>1432</v>
      </c>
      <c r="D35" s="604" t="s">
        <v>2005</v>
      </c>
      <c r="E35" s="320">
        <v>12399</v>
      </c>
      <c r="F35" s="2069">
        <v>1380</v>
      </c>
      <c r="G35" s="2070">
        <v>200</v>
      </c>
      <c r="H35" s="2065">
        <v>1967</v>
      </c>
      <c r="I35" s="2079">
        <v>500</v>
      </c>
      <c r="J35" s="2076">
        <v>8352</v>
      </c>
    </row>
    <row r="36" spans="1:10" ht="22.5" x14ac:dyDescent="0.2">
      <c r="A36" s="318">
        <v>21997.439999999999</v>
      </c>
      <c r="B36" s="607" t="s">
        <v>159</v>
      </c>
      <c r="C36" s="156">
        <v>1433</v>
      </c>
      <c r="D36" s="604" t="s">
        <v>2298</v>
      </c>
      <c r="E36" s="320">
        <v>15090</v>
      </c>
      <c r="F36" s="2069">
        <v>2898</v>
      </c>
      <c r="G36" s="2070">
        <v>1600</v>
      </c>
      <c r="H36" s="2065">
        <v>0</v>
      </c>
      <c r="I36" s="2079">
        <v>3900</v>
      </c>
      <c r="J36" s="2076">
        <v>6692</v>
      </c>
    </row>
    <row r="37" spans="1:10" x14ac:dyDescent="0.2">
      <c r="A37" s="318">
        <v>12472.52</v>
      </c>
      <c r="B37" s="607" t="s">
        <v>159</v>
      </c>
      <c r="C37" s="156">
        <v>1434</v>
      </c>
      <c r="D37" s="604" t="s">
        <v>2013</v>
      </c>
      <c r="E37" s="320">
        <v>8569.36</v>
      </c>
      <c r="F37" s="2069">
        <v>566</v>
      </c>
      <c r="G37" s="2070">
        <v>2080</v>
      </c>
      <c r="H37" s="2065">
        <v>0</v>
      </c>
      <c r="I37" s="2079">
        <v>727.36</v>
      </c>
      <c r="J37" s="2076">
        <v>5196.0000000000009</v>
      </c>
    </row>
    <row r="38" spans="1:10" ht="22.5" x14ac:dyDescent="0.2">
      <c r="A38" s="318">
        <v>16276.61</v>
      </c>
      <c r="B38" s="607" t="s">
        <v>159</v>
      </c>
      <c r="C38" s="156">
        <v>1436</v>
      </c>
      <c r="D38" s="604" t="s">
        <v>2014</v>
      </c>
      <c r="E38" s="320">
        <v>12085</v>
      </c>
      <c r="F38" s="2069">
        <v>1373</v>
      </c>
      <c r="G38" s="2070">
        <v>1560</v>
      </c>
      <c r="H38" s="2065">
        <v>0</v>
      </c>
      <c r="I38" s="2079">
        <v>1785</v>
      </c>
      <c r="J38" s="2076">
        <v>7367</v>
      </c>
    </row>
    <row r="39" spans="1:10" ht="22.5" x14ac:dyDescent="0.2">
      <c r="A39" s="318">
        <v>32507.63</v>
      </c>
      <c r="B39" s="607" t="s">
        <v>159</v>
      </c>
      <c r="C39" s="156">
        <v>1437</v>
      </c>
      <c r="D39" s="604" t="s">
        <v>2010</v>
      </c>
      <c r="E39" s="320">
        <v>20839</v>
      </c>
      <c r="F39" s="2069">
        <v>3036</v>
      </c>
      <c r="G39" s="2070">
        <v>4200</v>
      </c>
      <c r="H39" s="2065">
        <v>100</v>
      </c>
      <c r="I39" s="2079">
        <v>2750</v>
      </c>
      <c r="J39" s="2076">
        <v>10753</v>
      </c>
    </row>
    <row r="40" spans="1:10" ht="22.5" x14ac:dyDescent="0.2">
      <c r="A40" s="318">
        <v>10644.95</v>
      </c>
      <c r="B40" s="607" t="s">
        <v>159</v>
      </c>
      <c r="C40" s="156">
        <v>1438</v>
      </c>
      <c r="D40" s="604" t="s">
        <v>1109</v>
      </c>
      <c r="E40" s="320">
        <v>9957.1</v>
      </c>
      <c r="F40" s="2069">
        <v>1052</v>
      </c>
      <c r="G40" s="2070">
        <v>0</v>
      </c>
      <c r="H40" s="2065">
        <v>650</v>
      </c>
      <c r="I40" s="2079">
        <v>2869.1</v>
      </c>
      <c r="J40" s="2076">
        <v>5386</v>
      </c>
    </row>
    <row r="41" spans="1:10" ht="22.5" x14ac:dyDescent="0.2">
      <c r="A41" s="318">
        <v>14390.16</v>
      </c>
      <c r="B41" s="607" t="s">
        <v>159</v>
      </c>
      <c r="C41" s="156">
        <v>1440</v>
      </c>
      <c r="D41" s="604" t="s">
        <v>1110</v>
      </c>
      <c r="E41" s="320">
        <v>9799</v>
      </c>
      <c r="F41" s="2069">
        <v>1311</v>
      </c>
      <c r="G41" s="2070">
        <v>1100</v>
      </c>
      <c r="H41" s="2065">
        <v>2000</v>
      </c>
      <c r="I41" s="2079">
        <v>2780</v>
      </c>
      <c r="J41" s="2076">
        <v>2608</v>
      </c>
    </row>
    <row r="42" spans="1:10" ht="22.5" x14ac:dyDescent="0.2">
      <c r="A42" s="318">
        <v>15359.36</v>
      </c>
      <c r="B42" s="607" t="s">
        <v>159</v>
      </c>
      <c r="C42" s="156">
        <v>1442</v>
      </c>
      <c r="D42" s="604" t="s">
        <v>1111</v>
      </c>
      <c r="E42" s="320">
        <v>12862.92</v>
      </c>
      <c r="F42" s="2069">
        <v>1868</v>
      </c>
      <c r="G42" s="2070">
        <v>83</v>
      </c>
      <c r="H42" s="2065">
        <v>3500</v>
      </c>
      <c r="I42" s="2079">
        <v>1589.92</v>
      </c>
      <c r="J42" s="2076">
        <v>5822</v>
      </c>
    </row>
    <row r="43" spans="1:10" ht="22.5" x14ac:dyDescent="0.2">
      <c r="A43" s="318">
        <v>8223.51</v>
      </c>
      <c r="B43" s="607" t="s">
        <v>159</v>
      </c>
      <c r="C43" s="156">
        <v>1443</v>
      </c>
      <c r="D43" s="604" t="s">
        <v>1112</v>
      </c>
      <c r="E43" s="320">
        <v>5237.22</v>
      </c>
      <c r="F43" s="2069">
        <v>884</v>
      </c>
      <c r="G43" s="2070">
        <v>1589</v>
      </c>
      <c r="H43" s="2065">
        <v>0</v>
      </c>
      <c r="I43" s="2079">
        <v>778.22</v>
      </c>
      <c r="J43" s="2076">
        <v>1986.0000000000002</v>
      </c>
    </row>
    <row r="44" spans="1:10" ht="22.5" x14ac:dyDescent="0.2">
      <c r="A44" s="318">
        <v>22917.51</v>
      </c>
      <c r="B44" s="607" t="s">
        <v>159</v>
      </c>
      <c r="C44" s="156">
        <v>1448</v>
      </c>
      <c r="D44" s="604" t="s">
        <v>1113</v>
      </c>
      <c r="E44" s="320">
        <v>21893</v>
      </c>
      <c r="F44" s="2069">
        <v>3381</v>
      </c>
      <c r="G44" s="2070">
        <v>5000</v>
      </c>
      <c r="H44" s="2065">
        <v>400</v>
      </c>
      <c r="I44" s="2079">
        <v>5000</v>
      </c>
      <c r="J44" s="2076">
        <v>8112</v>
      </c>
    </row>
    <row r="45" spans="1:10" ht="22.5" x14ac:dyDescent="0.2">
      <c r="A45" s="318">
        <v>19507.349999999999</v>
      </c>
      <c r="B45" s="607" t="s">
        <v>159</v>
      </c>
      <c r="C45" s="156">
        <v>1450</v>
      </c>
      <c r="D45" s="604" t="s">
        <v>1114</v>
      </c>
      <c r="E45" s="320">
        <v>13181.6</v>
      </c>
      <c r="F45" s="2069">
        <v>1666</v>
      </c>
      <c r="G45" s="2070">
        <v>2820</v>
      </c>
      <c r="H45" s="2065">
        <v>135</v>
      </c>
      <c r="I45" s="2079">
        <v>2342.6</v>
      </c>
      <c r="J45" s="2076">
        <v>6218</v>
      </c>
    </row>
    <row r="46" spans="1:10" ht="22.5" x14ac:dyDescent="0.2">
      <c r="A46" s="318">
        <v>17454.54</v>
      </c>
      <c r="B46" s="607" t="s">
        <v>159</v>
      </c>
      <c r="C46" s="156">
        <v>1452</v>
      </c>
      <c r="D46" s="604" t="s">
        <v>1115</v>
      </c>
      <c r="E46" s="320">
        <v>12837</v>
      </c>
      <c r="F46" s="2069">
        <v>1518</v>
      </c>
      <c r="G46" s="2070">
        <v>1364</v>
      </c>
      <c r="H46" s="2065">
        <v>1639</v>
      </c>
      <c r="I46" s="2079">
        <v>1440</v>
      </c>
      <c r="J46" s="2076">
        <v>6876</v>
      </c>
    </row>
    <row r="47" spans="1:10" ht="22.5" x14ac:dyDescent="0.2">
      <c r="A47" s="318">
        <v>11728.62</v>
      </c>
      <c r="B47" s="607" t="s">
        <v>159</v>
      </c>
      <c r="C47" s="156">
        <v>1455</v>
      </c>
      <c r="D47" s="604" t="s">
        <v>2006</v>
      </c>
      <c r="E47" s="320">
        <v>11897.880000000001</v>
      </c>
      <c r="F47" s="2069">
        <v>6141</v>
      </c>
      <c r="G47" s="2070">
        <v>168</v>
      </c>
      <c r="H47" s="2065">
        <v>0</v>
      </c>
      <c r="I47" s="2079">
        <v>865.88</v>
      </c>
      <c r="J47" s="2076">
        <v>4723.0000000000009</v>
      </c>
    </row>
    <row r="48" spans="1:10" ht="22.5" x14ac:dyDescent="0.2">
      <c r="A48" s="318">
        <v>7834.74</v>
      </c>
      <c r="B48" s="607" t="s">
        <v>159</v>
      </c>
      <c r="C48" s="156">
        <v>1456</v>
      </c>
      <c r="D48" s="604" t="s">
        <v>1117</v>
      </c>
      <c r="E48" s="320">
        <v>5947.01</v>
      </c>
      <c r="F48" s="2069">
        <v>297</v>
      </c>
      <c r="G48" s="2070">
        <v>1434</v>
      </c>
      <c r="H48" s="2065">
        <v>0</v>
      </c>
      <c r="I48" s="2079">
        <v>295.01</v>
      </c>
      <c r="J48" s="2076">
        <v>3921</v>
      </c>
    </row>
    <row r="49" spans="1:10" x14ac:dyDescent="0.2">
      <c r="A49" s="191"/>
      <c r="B49" s="190"/>
      <c r="C49" s="190"/>
      <c r="D49" s="188"/>
      <c r="E49" s="191"/>
      <c r="F49" s="191"/>
      <c r="G49" s="191"/>
      <c r="H49" s="216"/>
      <c r="I49" s="495"/>
      <c r="J49" s="495"/>
    </row>
    <row r="50" spans="1:10" ht="12" thickBot="1" x14ac:dyDescent="0.25">
      <c r="B50" s="189"/>
      <c r="C50" s="189"/>
      <c r="D50" s="189"/>
      <c r="E50" s="189"/>
      <c r="F50" s="189"/>
      <c r="G50" s="189"/>
      <c r="H50" s="189"/>
      <c r="I50" s="189"/>
      <c r="J50" s="162" t="s">
        <v>105</v>
      </c>
    </row>
    <row r="51" spans="1:10" ht="12" thickBot="1" x14ac:dyDescent="0.25">
      <c r="A51" s="3103" t="s">
        <v>1679</v>
      </c>
      <c r="B51" s="3115" t="s">
        <v>289</v>
      </c>
      <c r="C51" s="3117" t="s">
        <v>411</v>
      </c>
      <c r="D51" s="3119" t="s">
        <v>412</v>
      </c>
      <c r="E51" s="3162" t="s">
        <v>1875</v>
      </c>
      <c r="F51" s="3164" t="s">
        <v>1876</v>
      </c>
      <c r="G51" s="3164"/>
      <c r="H51" s="3164"/>
      <c r="I51" s="3164"/>
      <c r="J51" s="3165"/>
    </row>
    <row r="52" spans="1:10" ht="29.25" customHeight="1" thickBot="1" x14ac:dyDescent="0.25">
      <c r="A52" s="3104"/>
      <c r="B52" s="3144"/>
      <c r="C52" s="3141"/>
      <c r="D52" s="3121"/>
      <c r="E52" s="3163"/>
      <c r="F52" s="2050" t="s">
        <v>1059</v>
      </c>
      <c r="G52" s="2051" t="s">
        <v>1058</v>
      </c>
      <c r="H52" s="2051" t="s">
        <v>1882</v>
      </c>
      <c r="I52" s="2975" t="s">
        <v>414</v>
      </c>
      <c r="J52" s="2976" t="s">
        <v>1877</v>
      </c>
    </row>
    <row r="53" spans="1:10" ht="22.5" x14ac:dyDescent="0.2">
      <c r="A53" s="318">
        <v>4984.2299999999996</v>
      </c>
      <c r="B53" s="607" t="s">
        <v>159</v>
      </c>
      <c r="C53" s="156">
        <v>1457</v>
      </c>
      <c r="D53" s="604" t="s">
        <v>1118</v>
      </c>
      <c r="E53" s="320">
        <v>4211.42</v>
      </c>
      <c r="F53" s="2069">
        <v>339</v>
      </c>
      <c r="G53" s="2070">
        <v>12</v>
      </c>
      <c r="H53" s="2065">
        <v>1666</v>
      </c>
      <c r="I53" s="2079">
        <v>166.42</v>
      </c>
      <c r="J53" s="2076">
        <v>2028</v>
      </c>
    </row>
    <row r="54" spans="1:10" ht="22.5" x14ac:dyDescent="0.2">
      <c r="A54" s="318">
        <v>591.32000000000005</v>
      </c>
      <c r="B54" s="607" t="s">
        <v>159</v>
      </c>
      <c r="C54" s="156">
        <v>1459</v>
      </c>
      <c r="D54" s="604" t="s">
        <v>2011</v>
      </c>
      <c r="E54" s="320">
        <v>936</v>
      </c>
      <c r="F54" s="2069">
        <v>110</v>
      </c>
      <c r="G54" s="2070">
        <v>0</v>
      </c>
      <c r="H54" s="2065">
        <v>334</v>
      </c>
      <c r="I54" s="2079">
        <v>0</v>
      </c>
      <c r="J54" s="2076">
        <v>492</v>
      </c>
    </row>
    <row r="55" spans="1:10" ht="22.5" x14ac:dyDescent="0.2">
      <c r="A55" s="318">
        <v>1253.99</v>
      </c>
      <c r="B55" s="607" t="s">
        <v>159</v>
      </c>
      <c r="C55" s="156">
        <v>1460</v>
      </c>
      <c r="D55" s="604" t="s">
        <v>2007</v>
      </c>
      <c r="E55" s="320">
        <v>978</v>
      </c>
      <c r="F55" s="2069">
        <v>21</v>
      </c>
      <c r="G55" s="2070">
        <v>0</v>
      </c>
      <c r="H55" s="2065">
        <v>125</v>
      </c>
      <c r="I55" s="2079">
        <v>70</v>
      </c>
      <c r="J55" s="2076">
        <v>762</v>
      </c>
    </row>
    <row r="56" spans="1:10" ht="22.5" x14ac:dyDescent="0.2">
      <c r="A56" s="318">
        <v>2171.5</v>
      </c>
      <c r="B56" s="607" t="s">
        <v>159</v>
      </c>
      <c r="C56" s="156">
        <v>1462</v>
      </c>
      <c r="D56" s="604" t="s">
        <v>1121</v>
      </c>
      <c r="E56" s="320">
        <v>1597.7</v>
      </c>
      <c r="F56" s="2069">
        <v>97</v>
      </c>
      <c r="G56" s="2070">
        <v>316</v>
      </c>
      <c r="H56" s="2065">
        <v>0</v>
      </c>
      <c r="I56" s="2079">
        <v>35.700000000000003</v>
      </c>
      <c r="J56" s="2076">
        <v>1149</v>
      </c>
    </row>
    <row r="57" spans="1:10" ht="22.5" x14ac:dyDescent="0.2">
      <c r="A57" s="318">
        <v>1758.16</v>
      </c>
      <c r="B57" s="607" t="s">
        <v>159</v>
      </c>
      <c r="C57" s="156">
        <v>1463</v>
      </c>
      <c r="D57" s="604" t="s">
        <v>1122</v>
      </c>
      <c r="E57" s="320">
        <v>1702.8400000000001</v>
      </c>
      <c r="F57" s="2069">
        <v>117</v>
      </c>
      <c r="G57" s="2070">
        <v>0</v>
      </c>
      <c r="H57" s="2065">
        <v>475</v>
      </c>
      <c r="I57" s="2079">
        <v>12.84</v>
      </c>
      <c r="J57" s="2076">
        <v>1098.0000000000002</v>
      </c>
    </row>
    <row r="58" spans="1:10" ht="22.5" x14ac:dyDescent="0.2">
      <c r="A58" s="318">
        <v>1506.37</v>
      </c>
      <c r="B58" s="607" t="s">
        <v>159</v>
      </c>
      <c r="C58" s="156">
        <v>1468</v>
      </c>
      <c r="D58" s="604" t="s">
        <v>1123</v>
      </c>
      <c r="E58" s="320">
        <v>1255</v>
      </c>
      <c r="F58" s="2069">
        <v>248</v>
      </c>
      <c r="G58" s="2070">
        <v>0</v>
      </c>
      <c r="H58" s="2065">
        <v>370</v>
      </c>
      <c r="I58" s="2079">
        <v>0</v>
      </c>
      <c r="J58" s="2076">
        <v>637</v>
      </c>
    </row>
    <row r="59" spans="1:10" ht="22.5" x14ac:dyDescent="0.2">
      <c r="A59" s="318">
        <v>969.69</v>
      </c>
      <c r="B59" s="607" t="s">
        <v>159</v>
      </c>
      <c r="C59" s="156">
        <v>1469</v>
      </c>
      <c r="D59" s="604" t="s">
        <v>1124</v>
      </c>
      <c r="E59" s="320">
        <v>710.34</v>
      </c>
      <c r="F59" s="2069">
        <v>69</v>
      </c>
      <c r="G59" s="2070">
        <v>90</v>
      </c>
      <c r="H59" s="2065">
        <v>0</v>
      </c>
      <c r="I59" s="2079">
        <v>230.34</v>
      </c>
      <c r="J59" s="2076">
        <v>321</v>
      </c>
    </row>
    <row r="60" spans="1:10" ht="22.5" x14ac:dyDescent="0.2">
      <c r="A60" s="318">
        <v>3671.1</v>
      </c>
      <c r="B60" s="607" t="s">
        <v>159</v>
      </c>
      <c r="C60" s="156">
        <v>1470</v>
      </c>
      <c r="D60" s="604" t="s">
        <v>1125</v>
      </c>
      <c r="E60" s="320">
        <v>2731.52</v>
      </c>
      <c r="F60" s="2069">
        <v>200</v>
      </c>
      <c r="G60" s="2070">
        <v>324</v>
      </c>
      <c r="H60" s="2065">
        <v>0</v>
      </c>
      <c r="I60" s="2079">
        <v>116.52000000000001</v>
      </c>
      <c r="J60" s="2076">
        <v>2091</v>
      </c>
    </row>
    <row r="61" spans="1:10" ht="22.5" x14ac:dyDescent="0.2">
      <c r="A61" s="318">
        <v>8750.7900000000009</v>
      </c>
      <c r="B61" s="607" t="s">
        <v>159</v>
      </c>
      <c r="C61" s="156">
        <v>1471</v>
      </c>
      <c r="D61" s="604" t="s">
        <v>1126</v>
      </c>
      <c r="E61" s="320">
        <v>6577.62</v>
      </c>
      <c r="F61" s="2069">
        <v>570</v>
      </c>
      <c r="G61" s="2070">
        <v>1269</v>
      </c>
      <c r="H61" s="2065">
        <v>0</v>
      </c>
      <c r="I61" s="2079">
        <v>694.62</v>
      </c>
      <c r="J61" s="2076">
        <v>4044</v>
      </c>
    </row>
    <row r="62" spans="1:10" ht="22.5" x14ac:dyDescent="0.2">
      <c r="A62" s="318">
        <v>9438.7000000000007</v>
      </c>
      <c r="B62" s="607" t="s">
        <v>159</v>
      </c>
      <c r="C62" s="156">
        <v>1472</v>
      </c>
      <c r="D62" s="604" t="s">
        <v>1127</v>
      </c>
      <c r="E62" s="320">
        <v>4671.3600000000006</v>
      </c>
      <c r="F62" s="2069">
        <v>435</v>
      </c>
      <c r="G62" s="2070">
        <v>1088</v>
      </c>
      <c r="H62" s="2065">
        <v>0</v>
      </c>
      <c r="I62" s="2079">
        <v>217.36</v>
      </c>
      <c r="J62" s="2076">
        <v>2931.0000000000005</v>
      </c>
    </row>
    <row r="63" spans="1:10" x14ac:dyDescent="0.2">
      <c r="A63" s="318">
        <v>5844.43</v>
      </c>
      <c r="B63" s="607" t="s">
        <v>159</v>
      </c>
      <c r="C63" s="156">
        <v>1473</v>
      </c>
      <c r="D63" s="604" t="s">
        <v>1128</v>
      </c>
      <c r="E63" s="320">
        <v>4945</v>
      </c>
      <c r="F63" s="2069">
        <v>290</v>
      </c>
      <c r="G63" s="2070">
        <v>25</v>
      </c>
      <c r="H63" s="2065">
        <v>490</v>
      </c>
      <c r="I63" s="2079">
        <v>141</v>
      </c>
      <c r="J63" s="2076">
        <v>3999</v>
      </c>
    </row>
    <row r="64" spans="1:10" ht="22.5" x14ac:dyDescent="0.2">
      <c r="A64" s="318">
        <v>4910.45</v>
      </c>
      <c r="B64" s="607" t="s">
        <v>159</v>
      </c>
      <c r="C64" s="156">
        <v>1474</v>
      </c>
      <c r="D64" s="604" t="s">
        <v>1129</v>
      </c>
      <c r="E64" s="320">
        <v>4716.5</v>
      </c>
      <c r="F64" s="2069">
        <v>455</v>
      </c>
      <c r="G64" s="2070">
        <v>1200</v>
      </c>
      <c r="H64" s="2065">
        <v>350</v>
      </c>
      <c r="I64" s="2079">
        <v>70.5</v>
      </c>
      <c r="J64" s="2076">
        <v>2641</v>
      </c>
    </row>
    <row r="65" spans="1:10" ht="22.5" x14ac:dyDescent="0.2">
      <c r="A65" s="318">
        <v>5178.46</v>
      </c>
      <c r="B65" s="607" t="s">
        <v>159</v>
      </c>
      <c r="C65" s="156">
        <v>1475</v>
      </c>
      <c r="D65" s="604" t="s">
        <v>1130</v>
      </c>
      <c r="E65" s="320">
        <v>3805.44</v>
      </c>
      <c r="F65" s="2069">
        <v>149</v>
      </c>
      <c r="G65" s="2070">
        <v>364</v>
      </c>
      <c r="H65" s="2065">
        <v>0</v>
      </c>
      <c r="I65" s="2079">
        <v>382.44</v>
      </c>
      <c r="J65" s="2076">
        <v>2910</v>
      </c>
    </row>
    <row r="66" spans="1:10" ht="22.5" x14ac:dyDescent="0.2">
      <c r="A66" s="318">
        <v>2577.91</v>
      </c>
      <c r="B66" s="607" t="s">
        <v>159</v>
      </c>
      <c r="C66" s="156">
        <v>1476</v>
      </c>
      <c r="D66" s="604" t="s">
        <v>2015</v>
      </c>
      <c r="E66" s="320">
        <v>1975</v>
      </c>
      <c r="F66" s="2069">
        <v>90</v>
      </c>
      <c r="G66" s="2070">
        <v>310</v>
      </c>
      <c r="H66" s="2065">
        <v>0</v>
      </c>
      <c r="I66" s="2079">
        <v>76</v>
      </c>
      <c r="J66" s="2076">
        <v>1499</v>
      </c>
    </row>
    <row r="67" spans="1:10" ht="22.5" x14ac:dyDescent="0.2">
      <c r="A67" s="318">
        <v>1802.79</v>
      </c>
      <c r="B67" s="607" t="s">
        <v>159</v>
      </c>
      <c r="C67" s="156">
        <v>1491</v>
      </c>
      <c r="D67" s="604" t="s">
        <v>1132</v>
      </c>
      <c r="E67" s="320">
        <v>1435.02</v>
      </c>
      <c r="F67" s="2069">
        <v>80</v>
      </c>
      <c r="G67" s="2070">
        <v>190</v>
      </c>
      <c r="H67" s="2065">
        <v>0</v>
      </c>
      <c r="I67" s="2079">
        <v>0.02</v>
      </c>
      <c r="J67" s="2076">
        <v>1165</v>
      </c>
    </row>
    <row r="68" spans="1:10" ht="22.5" x14ac:dyDescent="0.2">
      <c r="A68" s="318">
        <v>1360.41</v>
      </c>
      <c r="B68" s="607" t="s">
        <v>159</v>
      </c>
      <c r="C68" s="156">
        <v>1492</v>
      </c>
      <c r="D68" s="604" t="s">
        <v>2009</v>
      </c>
      <c r="E68" s="320">
        <v>1268.56</v>
      </c>
      <c r="F68" s="2069">
        <v>35</v>
      </c>
      <c r="G68" s="2070">
        <v>0</v>
      </c>
      <c r="H68" s="2065">
        <v>250</v>
      </c>
      <c r="I68" s="2079">
        <v>8.56</v>
      </c>
      <c r="J68" s="2076">
        <v>975</v>
      </c>
    </row>
    <row r="69" spans="1:10" ht="22.5" x14ac:dyDescent="0.2">
      <c r="A69" s="318">
        <v>2672.82</v>
      </c>
      <c r="B69" s="607" t="s">
        <v>159</v>
      </c>
      <c r="C69" s="156">
        <v>1493</v>
      </c>
      <c r="D69" s="604" t="s">
        <v>1134</v>
      </c>
      <c r="E69" s="320">
        <v>1932.53</v>
      </c>
      <c r="F69" s="2069">
        <v>81</v>
      </c>
      <c r="G69" s="2070">
        <v>8</v>
      </c>
      <c r="H69" s="2065">
        <v>543</v>
      </c>
      <c r="I69" s="2079">
        <v>6.53</v>
      </c>
      <c r="J69" s="2076">
        <v>1294</v>
      </c>
    </row>
    <row r="70" spans="1:10" ht="22.5" x14ac:dyDescent="0.2">
      <c r="A70" s="318">
        <v>1534.38</v>
      </c>
      <c r="B70" s="607" t="s">
        <v>159</v>
      </c>
      <c r="C70" s="156">
        <v>1494</v>
      </c>
      <c r="D70" s="604" t="s">
        <v>1135</v>
      </c>
      <c r="E70" s="320">
        <v>1558.4</v>
      </c>
      <c r="F70" s="2069">
        <v>171</v>
      </c>
      <c r="G70" s="2070">
        <v>0</v>
      </c>
      <c r="H70" s="2065">
        <v>0</v>
      </c>
      <c r="I70" s="2079">
        <v>2.4</v>
      </c>
      <c r="J70" s="2076">
        <v>1385</v>
      </c>
    </row>
    <row r="71" spans="1:10" x14ac:dyDescent="0.2">
      <c r="A71" s="318">
        <v>652.05999999999995</v>
      </c>
      <c r="B71" s="607" t="s">
        <v>159</v>
      </c>
      <c r="C71" s="156">
        <v>1497</v>
      </c>
      <c r="D71" s="604" t="s">
        <v>2299</v>
      </c>
      <c r="E71" s="320">
        <v>0</v>
      </c>
      <c r="F71" s="2069">
        <v>0</v>
      </c>
      <c r="G71" s="2070">
        <v>0</v>
      </c>
      <c r="H71" s="2065">
        <v>0</v>
      </c>
      <c r="I71" s="2079">
        <v>0</v>
      </c>
      <c r="J71" s="2076">
        <v>0</v>
      </c>
    </row>
    <row r="72" spans="1:10" ht="22.5" x14ac:dyDescent="0.2">
      <c r="A72" s="318">
        <v>1254.69</v>
      </c>
      <c r="B72" s="607" t="s">
        <v>159</v>
      </c>
      <c r="C72" s="156">
        <v>1498</v>
      </c>
      <c r="D72" s="604" t="s">
        <v>2016</v>
      </c>
      <c r="E72" s="320">
        <v>1569</v>
      </c>
      <c r="F72" s="2069">
        <v>159</v>
      </c>
      <c r="G72" s="2070">
        <v>156</v>
      </c>
      <c r="H72" s="2065">
        <v>0</v>
      </c>
      <c r="I72" s="2079">
        <v>43</v>
      </c>
      <c r="J72" s="2076">
        <v>1211</v>
      </c>
    </row>
    <row r="73" spans="1:10" ht="12" thickBot="1" x14ac:dyDescent="0.25">
      <c r="A73" s="608">
        <v>14850.65</v>
      </c>
      <c r="B73" s="1911" t="s">
        <v>159</v>
      </c>
      <c r="C73" s="609">
        <v>13040000</v>
      </c>
      <c r="D73" s="2524" t="s">
        <v>2489</v>
      </c>
      <c r="E73" s="704">
        <v>15000</v>
      </c>
      <c r="F73" s="2074"/>
      <c r="G73" s="2075"/>
      <c r="H73" s="2068"/>
      <c r="I73" s="2081"/>
      <c r="J73" s="2078">
        <v>15000</v>
      </c>
    </row>
    <row r="74" spans="1:10" x14ac:dyDescent="0.2">
      <c r="B74" s="181"/>
      <c r="C74" s="215"/>
      <c r="D74" s="215"/>
      <c r="H74" s="183"/>
      <c r="I74" s="181"/>
      <c r="J74" s="181"/>
    </row>
    <row r="75" spans="1:10" x14ac:dyDescent="0.2">
      <c r="B75" s="181"/>
      <c r="D75" s="215"/>
      <c r="I75" s="183"/>
      <c r="J75" s="181"/>
    </row>
    <row r="77" spans="1:10" x14ac:dyDescent="0.2">
      <c r="B77" s="181"/>
      <c r="E77" s="181"/>
      <c r="F77" s="181"/>
      <c r="G77" s="181"/>
      <c r="H77" s="181"/>
      <c r="I77" s="181"/>
      <c r="J77" s="181"/>
    </row>
    <row r="78" spans="1:10" x14ac:dyDescent="0.2">
      <c r="B78" s="181"/>
      <c r="E78" s="181"/>
      <c r="F78" s="181"/>
      <c r="G78" s="181"/>
      <c r="H78" s="181"/>
      <c r="I78" s="181"/>
      <c r="J78" s="181"/>
    </row>
    <row r="79" spans="1:10" x14ac:dyDescent="0.2">
      <c r="B79" s="181"/>
      <c r="E79" s="181"/>
      <c r="F79" s="181"/>
      <c r="G79" s="181"/>
      <c r="H79" s="181"/>
      <c r="I79" s="181"/>
      <c r="J79" s="181"/>
    </row>
    <row r="80" spans="1:10" x14ac:dyDescent="0.2">
      <c r="B80" s="181"/>
      <c r="E80" s="181"/>
      <c r="F80" s="181"/>
      <c r="G80" s="181"/>
      <c r="H80" s="181"/>
      <c r="I80" s="181"/>
      <c r="J80" s="181"/>
    </row>
    <row r="81" s="181" customFormat="1" x14ac:dyDescent="0.2"/>
    <row r="82" s="181" customFormat="1" x14ac:dyDescent="0.2"/>
    <row r="83" s="181" customFormat="1" x14ac:dyDescent="0.2"/>
    <row r="84" s="181" customFormat="1" x14ac:dyDescent="0.2"/>
    <row r="85" s="181" customFormat="1" x14ac:dyDescent="0.2"/>
    <row r="86" s="181" customFormat="1" x14ac:dyDescent="0.2"/>
    <row r="87" s="181" customFormat="1" x14ac:dyDescent="0.2"/>
    <row r="88" s="181" customFormat="1" x14ac:dyDescent="0.2"/>
    <row r="89" s="181" customFormat="1" x14ac:dyDescent="0.2"/>
    <row r="90" s="181" customFormat="1" x14ac:dyDescent="0.2"/>
  </sheetData>
  <mergeCells count="14">
    <mergeCell ref="D51:D52"/>
    <mergeCell ref="E51:E52"/>
    <mergeCell ref="F51:J51"/>
    <mergeCell ref="A1:J1"/>
    <mergeCell ref="A3:J3"/>
    <mergeCell ref="A7:A8"/>
    <mergeCell ref="B7:B8"/>
    <mergeCell ref="C7:C8"/>
    <mergeCell ref="D7:D8"/>
    <mergeCell ref="E7:E8"/>
    <mergeCell ref="F7:J7"/>
    <mergeCell ref="A51:A52"/>
    <mergeCell ref="B51:B52"/>
    <mergeCell ref="C51:C52"/>
  </mergeCells>
  <printOptions horizontalCentered="1"/>
  <pageMargins left="0.23622047244094491" right="0" top="0.39370078740157483" bottom="0.19685039370078741" header="0.11811023622047245" footer="0.11811023622047245"/>
  <pageSetup paperSize="9" scale="80" fitToHeight="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BF4B-F105-4058-B23A-D9B01DF215DC}">
  <sheetPr>
    <tabColor theme="9" tint="0.39997558519241921"/>
    <pageSetUpPr fitToPage="1"/>
  </sheetPr>
  <dimension ref="A1:M74"/>
  <sheetViews>
    <sheetView topLeftCell="A36" zoomScaleNormal="100" workbookViewId="0">
      <selection activeCell="M39" sqref="M39"/>
    </sheetView>
  </sheetViews>
  <sheetFormatPr defaultColWidth="9.140625" defaultRowHeight="12.75" x14ac:dyDescent="0.2"/>
  <cols>
    <col min="1" max="1" width="9.140625" style="344" customWidth="1"/>
    <col min="2" max="2" width="3.7109375" style="344" customWidth="1"/>
    <col min="3" max="3" width="6.42578125" style="344" customWidth="1"/>
    <col min="4" max="5" width="5.42578125" style="344" customWidth="1"/>
    <col min="6" max="6" width="20.7109375" style="344" customWidth="1"/>
    <col min="7" max="7" width="32.85546875" style="344" customWidth="1"/>
    <col min="8" max="8" width="12.7109375" style="344" customWidth="1"/>
    <col min="9" max="9" width="18.140625" style="344" customWidth="1"/>
    <col min="10" max="16384" width="9.140625" style="344"/>
  </cols>
  <sheetData>
    <row r="1" spans="1:11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2" spans="1:11" ht="8.25" customHeight="1" x14ac:dyDescent="0.2"/>
    <row r="3" spans="1:11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11" ht="12" customHeight="1" x14ac:dyDescent="0.25">
      <c r="A4" s="728"/>
      <c r="B4" s="728"/>
      <c r="C4" s="728"/>
      <c r="D4" s="728"/>
      <c r="E4" s="728"/>
      <c r="F4" s="728"/>
      <c r="G4" s="728"/>
      <c r="H4" s="728"/>
    </row>
    <row r="5" spans="1:11" ht="15.75" x14ac:dyDescent="0.25">
      <c r="A5" s="3100" t="s">
        <v>130</v>
      </c>
      <c r="B5" s="3100"/>
      <c r="C5" s="3100"/>
      <c r="D5" s="3100"/>
      <c r="E5" s="3100"/>
      <c r="F5" s="3100"/>
      <c r="G5" s="3100"/>
      <c r="H5" s="3100"/>
    </row>
    <row r="6" spans="1:11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11" ht="12.75" customHeight="1" thickBot="1" x14ac:dyDescent="0.25">
      <c r="B7" s="729"/>
      <c r="C7" s="730"/>
      <c r="D7" s="730"/>
      <c r="E7" s="730"/>
      <c r="F7" s="730"/>
      <c r="G7" s="730"/>
      <c r="H7" s="731" t="s">
        <v>67</v>
      </c>
    </row>
    <row r="8" spans="1:11" s="733" customFormat="1" ht="31.5" customHeight="1" thickBot="1" x14ac:dyDescent="0.3">
      <c r="A8" s="732" t="s">
        <v>2151</v>
      </c>
      <c r="B8" s="1696" t="s">
        <v>494</v>
      </c>
      <c r="C8" s="1697"/>
      <c r="D8" s="1697"/>
      <c r="E8" s="1698"/>
      <c r="F8" s="3063" t="s">
        <v>495</v>
      </c>
      <c r="G8" s="3064"/>
      <c r="H8" s="2997" t="s">
        <v>2490</v>
      </c>
      <c r="I8" s="2299"/>
      <c r="K8" s="1700"/>
    </row>
    <row r="9" spans="1:11" s="733" customFormat="1" ht="16.5" customHeight="1" thickBot="1" x14ac:dyDescent="0.3">
      <c r="A9" s="1699">
        <f>SUM(A10:A71)</f>
        <v>24691</v>
      </c>
      <c r="B9" s="734" t="s">
        <v>2</v>
      </c>
      <c r="C9" s="735" t="s">
        <v>496</v>
      </c>
      <c r="D9" s="736" t="s">
        <v>497</v>
      </c>
      <c r="E9" s="737" t="s">
        <v>498</v>
      </c>
      <c r="F9" s="3177" t="s">
        <v>499</v>
      </c>
      <c r="G9" s="3178"/>
      <c r="H9" s="738">
        <f>SUM(H10:H71)</f>
        <v>24862.529999999995</v>
      </c>
      <c r="I9" s="2806"/>
    </row>
    <row r="10" spans="1:11" s="733" customFormat="1" ht="12.75" customHeight="1" x14ac:dyDescent="0.25">
      <c r="A10" s="1701">
        <v>956</v>
      </c>
      <c r="B10" s="739" t="s">
        <v>159</v>
      </c>
      <c r="C10" s="740">
        <v>1401</v>
      </c>
      <c r="D10" s="740">
        <v>3121</v>
      </c>
      <c r="E10" s="741">
        <v>2122</v>
      </c>
      <c r="F10" s="3179" t="s">
        <v>1082</v>
      </c>
      <c r="G10" s="3180"/>
      <c r="H10" s="2998">
        <v>960</v>
      </c>
      <c r="I10" s="2299"/>
    </row>
    <row r="11" spans="1:11" s="733" customFormat="1" x14ac:dyDescent="0.25">
      <c r="A11" s="1702">
        <v>284</v>
      </c>
      <c r="B11" s="742" t="s">
        <v>159</v>
      </c>
      <c r="C11" s="743">
        <v>1402</v>
      </c>
      <c r="D11" s="744">
        <v>3121</v>
      </c>
      <c r="E11" s="745">
        <v>2122</v>
      </c>
      <c r="F11" s="3170" t="s">
        <v>1083</v>
      </c>
      <c r="G11" s="3171"/>
      <c r="H11" s="2999">
        <v>283.44</v>
      </c>
      <c r="I11" s="2299" t="s">
        <v>52</v>
      </c>
    </row>
    <row r="12" spans="1:11" s="733" customFormat="1" x14ac:dyDescent="0.25">
      <c r="A12" s="1702">
        <v>107</v>
      </c>
      <c r="B12" s="742" t="s">
        <v>159</v>
      </c>
      <c r="C12" s="743">
        <v>1403</v>
      </c>
      <c r="D12" s="744">
        <v>3121</v>
      </c>
      <c r="E12" s="745">
        <v>2122</v>
      </c>
      <c r="F12" s="3170" t="s">
        <v>1084</v>
      </c>
      <c r="G12" s="3171"/>
      <c r="H12" s="2999">
        <v>135.47999999999999</v>
      </c>
      <c r="I12" s="2299"/>
    </row>
    <row r="13" spans="1:11" s="733" customFormat="1" ht="12.75" customHeight="1" x14ac:dyDescent="0.25">
      <c r="A13" s="1702">
        <v>0</v>
      </c>
      <c r="B13" s="742" t="s">
        <v>159</v>
      </c>
      <c r="C13" s="743">
        <v>1404</v>
      </c>
      <c r="D13" s="744">
        <v>3121</v>
      </c>
      <c r="E13" s="745">
        <v>2122</v>
      </c>
      <c r="F13" s="3166" t="s">
        <v>1085</v>
      </c>
      <c r="G13" s="3167"/>
      <c r="H13" s="2999">
        <v>0</v>
      </c>
      <c r="I13" s="2299"/>
    </row>
    <row r="14" spans="1:11" s="733" customFormat="1" ht="12" customHeight="1" x14ac:dyDescent="0.25">
      <c r="A14" s="1702">
        <v>801</v>
      </c>
      <c r="B14" s="742" t="s">
        <v>159</v>
      </c>
      <c r="C14" s="743">
        <v>1405</v>
      </c>
      <c r="D14" s="744">
        <v>3121</v>
      </c>
      <c r="E14" s="745">
        <v>2122</v>
      </c>
      <c r="F14" s="3166" t="s">
        <v>1086</v>
      </c>
      <c r="G14" s="3167"/>
      <c r="H14" s="2999">
        <v>761</v>
      </c>
      <c r="I14" s="2299"/>
    </row>
    <row r="15" spans="1:11" s="733" customFormat="1" x14ac:dyDescent="0.25">
      <c r="A15" s="1702">
        <v>91</v>
      </c>
      <c r="B15" s="742" t="s">
        <v>159</v>
      </c>
      <c r="C15" s="743">
        <v>1406</v>
      </c>
      <c r="D15" s="744">
        <v>3121</v>
      </c>
      <c r="E15" s="745">
        <v>2122</v>
      </c>
      <c r="F15" s="3170" t="s">
        <v>1087</v>
      </c>
      <c r="G15" s="3171"/>
      <c r="H15" s="2999">
        <v>90.58</v>
      </c>
      <c r="I15" s="2299"/>
    </row>
    <row r="16" spans="1:11" s="733" customFormat="1" ht="25.5" customHeight="1" x14ac:dyDescent="0.25">
      <c r="A16" s="1702">
        <v>262</v>
      </c>
      <c r="B16" s="742" t="s">
        <v>159</v>
      </c>
      <c r="C16" s="743">
        <v>1407</v>
      </c>
      <c r="D16" s="744">
        <v>3121</v>
      </c>
      <c r="E16" s="745">
        <v>2122</v>
      </c>
      <c r="F16" s="3166" t="s">
        <v>1088</v>
      </c>
      <c r="G16" s="3167"/>
      <c r="H16" s="2999">
        <v>269</v>
      </c>
      <c r="I16" s="2299"/>
      <c r="K16" s="733" t="s">
        <v>52</v>
      </c>
    </row>
    <row r="17" spans="1:9" s="733" customFormat="1" ht="12.75" customHeight="1" x14ac:dyDescent="0.25">
      <c r="A17" s="1702">
        <v>0</v>
      </c>
      <c r="B17" s="742" t="s">
        <v>159</v>
      </c>
      <c r="C17" s="743">
        <v>1408</v>
      </c>
      <c r="D17" s="744">
        <v>3121</v>
      </c>
      <c r="E17" s="745">
        <v>2122</v>
      </c>
      <c r="F17" s="3170" t="s">
        <v>1089</v>
      </c>
      <c r="G17" s="3171"/>
      <c r="H17" s="2999">
        <v>0</v>
      </c>
      <c r="I17" s="2299"/>
    </row>
    <row r="18" spans="1:9" s="733" customFormat="1" ht="12.75" customHeight="1" x14ac:dyDescent="0.25">
      <c r="A18" s="1702">
        <v>1180</v>
      </c>
      <c r="B18" s="742" t="s">
        <v>159</v>
      </c>
      <c r="C18" s="743">
        <v>1409</v>
      </c>
      <c r="D18" s="744">
        <v>3121</v>
      </c>
      <c r="E18" s="745">
        <v>2122</v>
      </c>
      <c r="F18" s="3166" t="s">
        <v>1090</v>
      </c>
      <c r="G18" s="3167"/>
      <c r="H18" s="2999">
        <v>918</v>
      </c>
      <c r="I18" s="2299"/>
    </row>
    <row r="19" spans="1:9" s="733" customFormat="1" ht="25.5" customHeight="1" x14ac:dyDescent="0.25">
      <c r="A19" s="1702">
        <v>270</v>
      </c>
      <c r="B19" s="742" t="s">
        <v>159</v>
      </c>
      <c r="C19" s="743">
        <v>1410</v>
      </c>
      <c r="D19" s="744">
        <v>3121</v>
      </c>
      <c r="E19" s="745">
        <v>2122</v>
      </c>
      <c r="F19" s="3166" t="s">
        <v>2491</v>
      </c>
      <c r="G19" s="3167"/>
      <c r="H19" s="2999">
        <v>270</v>
      </c>
      <c r="I19" s="2299"/>
    </row>
    <row r="20" spans="1:9" s="733" customFormat="1" ht="25.5" customHeight="1" x14ac:dyDescent="0.25">
      <c r="A20" s="1702">
        <v>653</v>
      </c>
      <c r="B20" s="742" t="s">
        <v>159</v>
      </c>
      <c r="C20" s="743">
        <v>1411</v>
      </c>
      <c r="D20" s="744">
        <v>3121</v>
      </c>
      <c r="E20" s="745">
        <v>2122</v>
      </c>
      <c r="F20" s="3166" t="s">
        <v>1091</v>
      </c>
      <c r="G20" s="3167"/>
      <c r="H20" s="2999">
        <v>656.09</v>
      </c>
      <c r="I20" s="2299"/>
    </row>
    <row r="21" spans="1:9" s="733" customFormat="1" ht="25.5" customHeight="1" x14ac:dyDescent="0.25">
      <c r="A21" s="1702">
        <v>360</v>
      </c>
      <c r="B21" s="742" t="s">
        <v>159</v>
      </c>
      <c r="C21" s="743">
        <v>1412</v>
      </c>
      <c r="D21" s="744">
        <v>3122</v>
      </c>
      <c r="E21" s="745">
        <v>2122</v>
      </c>
      <c r="F21" s="3166" t="s">
        <v>1092</v>
      </c>
      <c r="G21" s="3167"/>
      <c r="H21" s="2999">
        <v>355</v>
      </c>
      <c r="I21" s="2299"/>
    </row>
    <row r="22" spans="1:9" s="733" customFormat="1" ht="25.5" customHeight="1" x14ac:dyDescent="0.25">
      <c r="A22" s="1702">
        <v>340</v>
      </c>
      <c r="B22" s="742" t="s">
        <v>159</v>
      </c>
      <c r="C22" s="743">
        <v>1413</v>
      </c>
      <c r="D22" s="744">
        <v>3122</v>
      </c>
      <c r="E22" s="745">
        <v>2122</v>
      </c>
      <c r="F22" s="3166" t="s">
        <v>1093</v>
      </c>
      <c r="G22" s="3167"/>
      <c r="H22" s="2999">
        <v>380.39</v>
      </c>
      <c r="I22" s="2299"/>
    </row>
    <row r="23" spans="1:9" s="733" customFormat="1" ht="25.5" customHeight="1" x14ac:dyDescent="0.25">
      <c r="A23" s="1702">
        <v>309</v>
      </c>
      <c r="B23" s="742" t="s">
        <v>159</v>
      </c>
      <c r="C23" s="743">
        <v>1414</v>
      </c>
      <c r="D23" s="744">
        <v>3122</v>
      </c>
      <c r="E23" s="745">
        <v>2122</v>
      </c>
      <c r="F23" s="3166" t="s">
        <v>1094</v>
      </c>
      <c r="G23" s="3167"/>
      <c r="H23" s="2999">
        <v>314</v>
      </c>
      <c r="I23" s="2299"/>
    </row>
    <row r="24" spans="1:9" s="733" customFormat="1" ht="25.5" customHeight="1" x14ac:dyDescent="0.25">
      <c r="A24" s="1702">
        <v>460</v>
      </c>
      <c r="B24" s="742" t="s">
        <v>159</v>
      </c>
      <c r="C24" s="743">
        <v>1418</v>
      </c>
      <c r="D24" s="744">
        <v>3122</v>
      </c>
      <c r="E24" s="745">
        <v>2122</v>
      </c>
      <c r="F24" s="3166" t="s">
        <v>1095</v>
      </c>
      <c r="G24" s="3167"/>
      <c r="H24" s="2999">
        <v>456.6</v>
      </c>
      <c r="I24" s="2299"/>
    </row>
    <row r="25" spans="1:9" s="733" customFormat="1" ht="25.5" customHeight="1" x14ac:dyDescent="0.25">
      <c r="A25" s="1702">
        <v>90</v>
      </c>
      <c r="B25" s="742" t="s">
        <v>159</v>
      </c>
      <c r="C25" s="743">
        <v>1420</v>
      </c>
      <c r="D25" s="744">
        <v>3122</v>
      </c>
      <c r="E25" s="745">
        <v>2122</v>
      </c>
      <c r="F25" s="3166" t="s">
        <v>1096</v>
      </c>
      <c r="G25" s="3167"/>
      <c r="H25" s="2999">
        <v>90</v>
      </c>
      <c r="I25" s="2299"/>
    </row>
    <row r="26" spans="1:9" s="733" customFormat="1" ht="25.5" customHeight="1" x14ac:dyDescent="0.25">
      <c r="A26" s="1702">
        <v>370</v>
      </c>
      <c r="B26" s="742" t="s">
        <v>159</v>
      </c>
      <c r="C26" s="743">
        <v>1421</v>
      </c>
      <c r="D26" s="744">
        <v>3122</v>
      </c>
      <c r="E26" s="745">
        <v>2122</v>
      </c>
      <c r="F26" s="3166" t="s">
        <v>2492</v>
      </c>
      <c r="G26" s="3167"/>
      <c r="H26" s="2999">
        <v>501</v>
      </c>
      <c r="I26" s="2299"/>
    </row>
    <row r="27" spans="1:9" s="733" customFormat="1" ht="27" customHeight="1" x14ac:dyDescent="0.25">
      <c r="A27" s="1702">
        <v>45</v>
      </c>
      <c r="B27" s="742" t="s">
        <v>159</v>
      </c>
      <c r="C27" s="743">
        <v>1422</v>
      </c>
      <c r="D27" s="744">
        <v>3122</v>
      </c>
      <c r="E27" s="745">
        <v>2122</v>
      </c>
      <c r="F27" s="3166" t="s">
        <v>2683</v>
      </c>
      <c r="G27" s="3167"/>
      <c r="H27" s="2999"/>
      <c r="I27" s="2807"/>
    </row>
    <row r="28" spans="1:9" s="733" customFormat="1" ht="25.5" customHeight="1" x14ac:dyDescent="0.25">
      <c r="A28" s="1702">
        <v>815</v>
      </c>
      <c r="B28" s="742" t="s">
        <v>159</v>
      </c>
      <c r="C28" s="743">
        <v>1424</v>
      </c>
      <c r="D28" s="744">
        <v>3122</v>
      </c>
      <c r="E28" s="745">
        <v>2122</v>
      </c>
      <c r="F28" s="3166" t="s">
        <v>1098</v>
      </c>
      <c r="G28" s="3167"/>
      <c r="H28" s="2999">
        <v>810.54</v>
      </c>
      <c r="I28" s="2299"/>
    </row>
    <row r="29" spans="1:9" s="733" customFormat="1" ht="25.5" customHeight="1" x14ac:dyDescent="0.25">
      <c r="A29" s="1702">
        <v>664</v>
      </c>
      <c r="B29" s="742" t="s">
        <v>159</v>
      </c>
      <c r="C29" s="743">
        <v>1425</v>
      </c>
      <c r="D29" s="744">
        <v>3122</v>
      </c>
      <c r="E29" s="745">
        <v>2122</v>
      </c>
      <c r="F29" s="3166" t="s">
        <v>1099</v>
      </c>
      <c r="G29" s="3167"/>
      <c r="H29" s="2999">
        <v>655.86</v>
      </c>
      <c r="I29" s="2299"/>
    </row>
    <row r="30" spans="1:9" s="733" customFormat="1" ht="25.5" customHeight="1" x14ac:dyDescent="0.25">
      <c r="A30" s="1702">
        <v>0</v>
      </c>
      <c r="B30" s="742" t="s">
        <v>159</v>
      </c>
      <c r="C30" s="743">
        <v>1426</v>
      </c>
      <c r="D30" s="744">
        <v>3122</v>
      </c>
      <c r="E30" s="745">
        <v>2122</v>
      </c>
      <c r="F30" s="3166" t="s">
        <v>1100</v>
      </c>
      <c r="G30" s="3167"/>
      <c r="H30" s="2999">
        <v>0</v>
      </c>
      <c r="I30" s="2299"/>
    </row>
    <row r="31" spans="1:9" s="733" customFormat="1" ht="25.5" customHeight="1" x14ac:dyDescent="0.25">
      <c r="A31" s="1702">
        <v>1020</v>
      </c>
      <c r="B31" s="742" t="s">
        <v>159</v>
      </c>
      <c r="C31" s="743">
        <v>1427</v>
      </c>
      <c r="D31" s="744">
        <v>3122</v>
      </c>
      <c r="E31" s="745">
        <v>2122</v>
      </c>
      <c r="F31" s="3166" t="s">
        <v>1101</v>
      </c>
      <c r="G31" s="3167"/>
      <c r="H31" s="2999">
        <v>1035.03</v>
      </c>
      <c r="I31" s="2299"/>
    </row>
    <row r="32" spans="1:9" s="733" customFormat="1" ht="25.5" customHeight="1" x14ac:dyDescent="0.25">
      <c r="A32" s="1702">
        <v>165</v>
      </c>
      <c r="B32" s="742" t="s">
        <v>159</v>
      </c>
      <c r="C32" s="743">
        <v>1428</v>
      </c>
      <c r="D32" s="744">
        <v>3122</v>
      </c>
      <c r="E32" s="745">
        <v>2122</v>
      </c>
      <c r="F32" s="3166" t="s">
        <v>1102</v>
      </c>
      <c r="G32" s="3167"/>
      <c r="H32" s="2999">
        <v>158.13</v>
      </c>
      <c r="I32" s="2299"/>
    </row>
    <row r="33" spans="1:13" s="733" customFormat="1" ht="25.5" customHeight="1" x14ac:dyDescent="0.25">
      <c r="A33" s="1702">
        <v>0</v>
      </c>
      <c r="B33" s="742" t="s">
        <v>159</v>
      </c>
      <c r="C33" s="743">
        <v>1429</v>
      </c>
      <c r="D33" s="744">
        <v>3122</v>
      </c>
      <c r="E33" s="745">
        <v>2122</v>
      </c>
      <c r="F33" s="3166" t="s">
        <v>1103</v>
      </c>
      <c r="G33" s="3167"/>
      <c r="H33" s="2999">
        <v>720.6</v>
      </c>
      <c r="I33" s="2299"/>
    </row>
    <row r="34" spans="1:13" s="733" customFormat="1" ht="12" customHeight="1" x14ac:dyDescent="0.25">
      <c r="A34" s="1702">
        <v>290</v>
      </c>
      <c r="B34" s="742" t="s">
        <v>159</v>
      </c>
      <c r="C34" s="743">
        <v>1430</v>
      </c>
      <c r="D34" s="744">
        <v>3122</v>
      </c>
      <c r="E34" s="745">
        <v>2122</v>
      </c>
      <c r="F34" s="3166" t="s">
        <v>1104</v>
      </c>
      <c r="G34" s="3167"/>
      <c r="H34" s="2999">
        <v>324.83999999999997</v>
      </c>
      <c r="I34" s="2299"/>
    </row>
    <row r="35" spans="1:13" s="733" customFormat="1" ht="25.5" customHeight="1" x14ac:dyDescent="0.25">
      <c r="A35" s="1702">
        <v>90</v>
      </c>
      <c r="B35" s="742" t="s">
        <v>159</v>
      </c>
      <c r="C35" s="743">
        <v>1432</v>
      </c>
      <c r="D35" s="744">
        <v>3123</v>
      </c>
      <c r="E35" s="745">
        <v>2122</v>
      </c>
      <c r="F35" s="3166" t="s">
        <v>1105</v>
      </c>
      <c r="G35" s="3167"/>
      <c r="H35" s="2999">
        <v>92</v>
      </c>
      <c r="I35" s="2299"/>
      <c r="J35" s="1700"/>
    </row>
    <row r="36" spans="1:13" s="733" customFormat="1" ht="25.5" customHeight="1" x14ac:dyDescent="0.25">
      <c r="A36" s="1702">
        <v>1250</v>
      </c>
      <c r="B36" s="742" t="s">
        <v>159</v>
      </c>
      <c r="C36" s="743">
        <v>1433</v>
      </c>
      <c r="D36" s="744">
        <v>3122</v>
      </c>
      <c r="E36" s="745">
        <v>2122</v>
      </c>
      <c r="F36" s="3166" t="s">
        <v>2493</v>
      </c>
      <c r="G36" s="3167"/>
      <c r="H36" s="2999">
        <f>473+1381.56</f>
        <v>1854.56</v>
      </c>
      <c r="I36" s="2808"/>
      <c r="J36" s="2809"/>
      <c r="K36" s="2809"/>
      <c r="L36" s="2809"/>
    </row>
    <row r="37" spans="1:13" s="733" customFormat="1" x14ac:dyDescent="0.25">
      <c r="A37" s="1702">
        <v>360</v>
      </c>
      <c r="B37" s="742" t="s">
        <v>159</v>
      </c>
      <c r="C37" s="743">
        <v>1434</v>
      </c>
      <c r="D37" s="744">
        <v>3123</v>
      </c>
      <c r="E37" s="745">
        <v>2122</v>
      </c>
      <c r="F37" s="3170" t="s">
        <v>1106</v>
      </c>
      <c r="G37" s="3171"/>
      <c r="H37" s="2999">
        <v>342</v>
      </c>
      <c r="I37" s="2299"/>
    </row>
    <row r="38" spans="1:13" s="733" customFormat="1" ht="25.5" customHeight="1" x14ac:dyDescent="0.25">
      <c r="A38" s="1702">
        <v>745</v>
      </c>
      <c r="B38" s="742" t="s">
        <v>159</v>
      </c>
      <c r="C38" s="743">
        <v>1436</v>
      </c>
      <c r="D38" s="744">
        <v>3123</v>
      </c>
      <c r="E38" s="745">
        <v>2122</v>
      </c>
      <c r="F38" s="3166" t="s">
        <v>1107</v>
      </c>
      <c r="G38" s="3167"/>
      <c r="H38" s="2999">
        <v>751</v>
      </c>
      <c r="I38" s="2299"/>
    </row>
    <row r="39" spans="1:13" s="733" customFormat="1" ht="25.5" customHeight="1" x14ac:dyDescent="0.25">
      <c r="A39" s="1702">
        <v>2210</v>
      </c>
      <c r="B39" s="742" t="s">
        <v>159</v>
      </c>
      <c r="C39" s="743">
        <v>1437</v>
      </c>
      <c r="D39" s="744">
        <v>3123</v>
      </c>
      <c r="E39" s="745">
        <v>2122</v>
      </c>
      <c r="F39" s="3166" t="s">
        <v>1108</v>
      </c>
      <c r="G39" s="3167"/>
      <c r="H39" s="2999">
        <v>1920</v>
      </c>
      <c r="I39" s="2299"/>
    </row>
    <row r="40" spans="1:13" s="733" customFormat="1" ht="25.5" customHeight="1" x14ac:dyDescent="0.25">
      <c r="A40" s="1703">
        <v>262.5</v>
      </c>
      <c r="B40" s="742" t="s">
        <v>159</v>
      </c>
      <c r="C40" s="743">
        <v>1438</v>
      </c>
      <c r="D40" s="743">
        <v>3122</v>
      </c>
      <c r="E40" s="745">
        <v>2122</v>
      </c>
      <c r="F40" s="3166" t="s">
        <v>1109</v>
      </c>
      <c r="G40" s="3167"/>
      <c r="H40" s="2999">
        <v>466</v>
      </c>
      <c r="I40" s="2299"/>
    </row>
    <row r="41" spans="1:13" ht="12.75" customHeight="1" thickBot="1" x14ac:dyDescent="0.25">
      <c r="B41" s="729"/>
      <c r="C41" s="730"/>
      <c r="D41" s="730"/>
      <c r="E41" s="730"/>
      <c r="F41" s="730"/>
      <c r="G41" s="730"/>
      <c r="H41" s="731" t="s">
        <v>67</v>
      </c>
    </row>
    <row r="42" spans="1:13" s="733" customFormat="1" ht="31.5" customHeight="1" thickBot="1" x14ac:dyDescent="0.3">
      <c r="A42" s="732" t="s">
        <v>2151</v>
      </c>
      <c r="B42" s="1696" t="s">
        <v>494</v>
      </c>
      <c r="C42" s="1697"/>
      <c r="D42" s="1697"/>
      <c r="E42" s="1698"/>
      <c r="F42" s="3063" t="s">
        <v>495</v>
      </c>
      <c r="G42" s="3064"/>
      <c r="H42" s="2997" t="s">
        <v>2490</v>
      </c>
      <c r="I42" s="2299"/>
      <c r="K42" s="1700"/>
    </row>
    <row r="43" spans="1:13" s="733" customFormat="1" ht="16.5" customHeight="1" thickBot="1" x14ac:dyDescent="0.3">
      <c r="A43" s="2979" t="s">
        <v>474</v>
      </c>
      <c r="B43" s="1760" t="s">
        <v>2</v>
      </c>
      <c r="C43" s="899" t="s">
        <v>496</v>
      </c>
      <c r="D43" s="900" t="s">
        <v>497</v>
      </c>
      <c r="E43" s="1761" t="s">
        <v>498</v>
      </c>
      <c r="F43" s="3174" t="s">
        <v>499</v>
      </c>
      <c r="G43" s="3175"/>
      <c r="H43" s="2980" t="s">
        <v>474</v>
      </c>
      <c r="I43" s="2806"/>
    </row>
    <row r="44" spans="1:13" s="733" customFormat="1" ht="25.5" customHeight="1" x14ac:dyDescent="0.25">
      <c r="A44" s="1702">
        <v>2200.5</v>
      </c>
      <c r="B44" s="746" t="s">
        <v>159</v>
      </c>
      <c r="C44" s="744">
        <v>1440</v>
      </c>
      <c r="D44" s="744">
        <v>3123</v>
      </c>
      <c r="E44" s="747">
        <v>2122</v>
      </c>
      <c r="F44" s="3172" t="s">
        <v>1110</v>
      </c>
      <c r="G44" s="3173"/>
      <c r="H44" s="2998">
        <v>1740</v>
      </c>
      <c r="I44" s="2299"/>
    </row>
    <row r="45" spans="1:13" s="733" customFormat="1" ht="25.5" customHeight="1" x14ac:dyDescent="0.25">
      <c r="A45" s="1702">
        <v>1191</v>
      </c>
      <c r="B45" s="742" t="s">
        <v>159</v>
      </c>
      <c r="C45" s="743">
        <v>1442</v>
      </c>
      <c r="D45" s="744">
        <v>3123</v>
      </c>
      <c r="E45" s="745">
        <v>2122</v>
      </c>
      <c r="F45" s="3166" t="s">
        <v>1111</v>
      </c>
      <c r="G45" s="3167"/>
      <c r="H45" s="2999">
        <v>1202</v>
      </c>
      <c r="I45" s="2299"/>
    </row>
    <row r="46" spans="1:13" s="733" customFormat="1" ht="25.5" customHeight="1" x14ac:dyDescent="0.25">
      <c r="A46" s="1702">
        <v>602</v>
      </c>
      <c r="B46" s="742" t="s">
        <v>159</v>
      </c>
      <c r="C46" s="743">
        <v>1443</v>
      </c>
      <c r="D46" s="744">
        <v>3123</v>
      </c>
      <c r="E46" s="745">
        <v>2122</v>
      </c>
      <c r="F46" s="3166" t="s">
        <v>1112</v>
      </c>
      <c r="G46" s="3167"/>
      <c r="H46" s="2999">
        <v>601</v>
      </c>
      <c r="I46" s="2299"/>
    </row>
    <row r="47" spans="1:13" s="733" customFormat="1" ht="25.5" customHeight="1" x14ac:dyDescent="0.25">
      <c r="A47" s="1702">
        <v>1432</v>
      </c>
      <c r="B47" s="742" t="s">
        <v>159</v>
      </c>
      <c r="C47" s="743">
        <v>1448</v>
      </c>
      <c r="D47" s="744">
        <v>3123</v>
      </c>
      <c r="E47" s="745">
        <v>2122</v>
      </c>
      <c r="F47" s="3166" t="s">
        <v>1113</v>
      </c>
      <c r="G47" s="3167"/>
      <c r="H47" s="2999">
        <v>1500</v>
      </c>
      <c r="I47" s="2299"/>
      <c r="J47" s="2810"/>
      <c r="K47" s="2809"/>
      <c r="L47" s="2809"/>
      <c r="M47" s="2809"/>
    </row>
    <row r="48" spans="1:13" s="733" customFormat="1" x14ac:dyDescent="0.25">
      <c r="A48" s="1703">
        <v>2406</v>
      </c>
      <c r="B48" s="742" t="s">
        <v>159</v>
      </c>
      <c r="C48" s="743">
        <v>1450</v>
      </c>
      <c r="D48" s="744">
        <v>3124</v>
      </c>
      <c r="E48" s="745">
        <v>2122</v>
      </c>
      <c r="F48" s="3170" t="s">
        <v>1114</v>
      </c>
      <c r="G48" s="3171"/>
      <c r="H48" s="2999">
        <v>1886.06</v>
      </c>
      <c r="I48" s="2299"/>
    </row>
    <row r="49" spans="1:9" s="733" customFormat="1" ht="25.5" customHeight="1" x14ac:dyDescent="0.25">
      <c r="A49" s="1702">
        <v>335</v>
      </c>
      <c r="B49" s="746" t="s">
        <v>159</v>
      </c>
      <c r="C49" s="744">
        <v>1452</v>
      </c>
      <c r="D49" s="744">
        <v>3122</v>
      </c>
      <c r="E49" s="747">
        <v>2122</v>
      </c>
      <c r="F49" s="3172" t="s">
        <v>1115</v>
      </c>
      <c r="G49" s="3173"/>
      <c r="H49" s="2999">
        <v>340</v>
      </c>
      <c r="I49" s="2299"/>
    </row>
    <row r="50" spans="1:9" s="733" customFormat="1" ht="25.5" customHeight="1" x14ac:dyDescent="0.25">
      <c r="A50" s="1702">
        <v>763</v>
      </c>
      <c r="B50" s="746" t="s">
        <v>159</v>
      </c>
      <c r="C50" s="744">
        <v>1455</v>
      </c>
      <c r="D50" s="744">
        <v>3114</v>
      </c>
      <c r="E50" s="747">
        <v>2122</v>
      </c>
      <c r="F50" s="3172" t="s">
        <v>1116</v>
      </c>
      <c r="G50" s="3173"/>
      <c r="H50" s="2999">
        <v>763.39</v>
      </c>
      <c r="I50" s="2299"/>
    </row>
    <row r="51" spans="1:9" s="733" customFormat="1" ht="25.5" customHeight="1" x14ac:dyDescent="0.25">
      <c r="A51" s="1702">
        <v>115</v>
      </c>
      <c r="B51" s="742" t="s">
        <v>159</v>
      </c>
      <c r="C51" s="743">
        <v>1456</v>
      </c>
      <c r="D51" s="744">
        <v>3114</v>
      </c>
      <c r="E51" s="745">
        <v>2122</v>
      </c>
      <c r="F51" s="3166" t="s">
        <v>1117</v>
      </c>
      <c r="G51" s="3167"/>
      <c r="H51" s="2999">
        <v>114.3</v>
      </c>
      <c r="I51" s="2299"/>
    </row>
    <row r="52" spans="1:9" s="733" customFormat="1" ht="25.5" customHeight="1" x14ac:dyDescent="0.25">
      <c r="A52" s="1702">
        <v>0</v>
      </c>
      <c r="B52" s="742" t="s">
        <v>159</v>
      </c>
      <c r="C52" s="743">
        <v>1457</v>
      </c>
      <c r="D52" s="744">
        <v>3114</v>
      </c>
      <c r="E52" s="745">
        <v>2122</v>
      </c>
      <c r="F52" s="3166" t="s">
        <v>1118</v>
      </c>
      <c r="G52" s="3167"/>
      <c r="H52" s="2999">
        <v>0</v>
      </c>
      <c r="I52" s="2299"/>
    </row>
    <row r="53" spans="1:9" s="733" customFormat="1" ht="25.5" customHeight="1" x14ac:dyDescent="0.25">
      <c r="A53" s="1702">
        <v>0</v>
      </c>
      <c r="B53" s="742" t="s">
        <v>159</v>
      </c>
      <c r="C53" s="743">
        <v>1459</v>
      </c>
      <c r="D53" s="744">
        <v>3114</v>
      </c>
      <c r="E53" s="745">
        <v>2122</v>
      </c>
      <c r="F53" s="3166" t="s">
        <v>1119</v>
      </c>
      <c r="G53" s="3167"/>
      <c r="H53" s="2999">
        <v>0</v>
      </c>
      <c r="I53" s="2299"/>
    </row>
    <row r="54" spans="1:9" s="733" customFormat="1" ht="25.5" customHeight="1" x14ac:dyDescent="0.25">
      <c r="A54" s="1702">
        <v>0</v>
      </c>
      <c r="B54" s="742" t="s">
        <v>159</v>
      </c>
      <c r="C54" s="743">
        <v>1460</v>
      </c>
      <c r="D54" s="744">
        <v>3114</v>
      </c>
      <c r="E54" s="745">
        <v>2122</v>
      </c>
      <c r="F54" s="3166" t="s">
        <v>1120</v>
      </c>
      <c r="G54" s="3167"/>
      <c r="H54" s="2999">
        <v>0</v>
      </c>
      <c r="I54" s="2299"/>
    </row>
    <row r="55" spans="1:9" s="733" customFormat="1" ht="25.5" customHeight="1" x14ac:dyDescent="0.25">
      <c r="A55" s="1702">
        <v>33</v>
      </c>
      <c r="B55" s="742" t="s">
        <v>159</v>
      </c>
      <c r="C55" s="743">
        <v>1462</v>
      </c>
      <c r="D55" s="744">
        <v>3114</v>
      </c>
      <c r="E55" s="745">
        <v>2122</v>
      </c>
      <c r="F55" s="3166" t="s">
        <v>1121</v>
      </c>
      <c r="G55" s="3167"/>
      <c r="H55" s="2999">
        <v>32.92</v>
      </c>
      <c r="I55" s="2299"/>
    </row>
    <row r="56" spans="1:9" s="733" customFormat="1" x14ac:dyDescent="0.25">
      <c r="A56" s="1702">
        <v>0</v>
      </c>
      <c r="B56" s="742" t="s">
        <v>159</v>
      </c>
      <c r="C56" s="743">
        <v>1463</v>
      </c>
      <c r="D56" s="744">
        <v>3114</v>
      </c>
      <c r="E56" s="745">
        <v>2122</v>
      </c>
      <c r="F56" s="3166" t="s">
        <v>1122</v>
      </c>
      <c r="G56" s="3167"/>
      <c r="H56" s="2999">
        <v>0</v>
      </c>
      <c r="I56" s="2299"/>
    </row>
    <row r="57" spans="1:9" s="733" customFormat="1" ht="25.5" customHeight="1" x14ac:dyDescent="0.25">
      <c r="A57" s="1702">
        <v>0</v>
      </c>
      <c r="B57" s="742" t="s">
        <v>159</v>
      </c>
      <c r="C57" s="743">
        <v>1468</v>
      </c>
      <c r="D57" s="744">
        <v>3114</v>
      </c>
      <c r="E57" s="745">
        <v>2122</v>
      </c>
      <c r="F57" s="3166" t="s">
        <v>1123</v>
      </c>
      <c r="G57" s="3167"/>
      <c r="H57" s="2999">
        <v>0</v>
      </c>
      <c r="I57" s="2299"/>
    </row>
    <row r="58" spans="1:9" s="733" customFormat="1" ht="12.75" customHeight="1" x14ac:dyDescent="0.25">
      <c r="A58" s="1702">
        <v>104</v>
      </c>
      <c r="B58" s="742" t="s">
        <v>159</v>
      </c>
      <c r="C58" s="743">
        <v>1469</v>
      </c>
      <c r="D58" s="744">
        <v>3114</v>
      </c>
      <c r="E58" s="745">
        <v>2122</v>
      </c>
      <c r="F58" s="3172" t="s">
        <v>1124</v>
      </c>
      <c r="G58" s="3173"/>
      <c r="H58" s="2999">
        <v>104</v>
      </c>
      <c r="I58" s="2299"/>
    </row>
    <row r="59" spans="1:9" s="733" customFormat="1" x14ac:dyDescent="0.25">
      <c r="A59" s="1702">
        <v>25</v>
      </c>
      <c r="B59" s="742" t="s">
        <v>159</v>
      </c>
      <c r="C59" s="743">
        <v>1470</v>
      </c>
      <c r="D59" s="744">
        <v>3133</v>
      </c>
      <c r="E59" s="745">
        <v>2122</v>
      </c>
      <c r="F59" s="3170" t="s">
        <v>1125</v>
      </c>
      <c r="G59" s="3171"/>
      <c r="H59" s="2999">
        <v>36.15</v>
      </c>
      <c r="I59" s="2299"/>
    </row>
    <row r="60" spans="1:9" s="733" customFormat="1" ht="12" customHeight="1" x14ac:dyDescent="0.25">
      <c r="A60" s="1702">
        <v>583</v>
      </c>
      <c r="B60" s="742" t="s">
        <v>159</v>
      </c>
      <c r="C60" s="743">
        <v>1471</v>
      </c>
      <c r="D60" s="744">
        <v>3133</v>
      </c>
      <c r="E60" s="745">
        <v>2122</v>
      </c>
      <c r="F60" s="3166" t="s">
        <v>1126</v>
      </c>
      <c r="G60" s="3167"/>
      <c r="H60" s="2999">
        <v>582.85</v>
      </c>
      <c r="I60" s="2299"/>
    </row>
    <row r="61" spans="1:9" s="733" customFormat="1" ht="25.5" customHeight="1" x14ac:dyDescent="0.25">
      <c r="A61" s="1702">
        <v>93</v>
      </c>
      <c r="B61" s="742" t="s">
        <v>159</v>
      </c>
      <c r="C61" s="743">
        <v>1472</v>
      </c>
      <c r="D61" s="744">
        <v>3133</v>
      </c>
      <c r="E61" s="745">
        <v>2122</v>
      </c>
      <c r="F61" s="3166" t="s">
        <v>1127</v>
      </c>
      <c r="G61" s="3167"/>
      <c r="H61" s="2999">
        <v>92.36</v>
      </c>
      <c r="I61" s="2299"/>
    </row>
    <row r="62" spans="1:9" s="733" customFormat="1" x14ac:dyDescent="0.25">
      <c r="A62" s="1702">
        <v>50</v>
      </c>
      <c r="B62" s="742" t="s">
        <v>159</v>
      </c>
      <c r="C62" s="743">
        <v>1473</v>
      </c>
      <c r="D62" s="744">
        <v>3133</v>
      </c>
      <c r="E62" s="745">
        <v>2122</v>
      </c>
      <c r="F62" s="3170" t="s">
        <v>1128</v>
      </c>
      <c r="G62" s="3171"/>
      <c r="H62" s="2999">
        <v>49</v>
      </c>
      <c r="I62" s="2299"/>
    </row>
    <row r="63" spans="1:9" s="733" customFormat="1" x14ac:dyDescent="0.25">
      <c r="A63" s="1702">
        <v>55</v>
      </c>
      <c r="B63" s="742" t="s">
        <v>159</v>
      </c>
      <c r="C63" s="743">
        <v>1474</v>
      </c>
      <c r="D63" s="744">
        <v>3133</v>
      </c>
      <c r="E63" s="745">
        <v>2122</v>
      </c>
      <c r="F63" s="3170" t="s">
        <v>1129</v>
      </c>
      <c r="G63" s="3171"/>
      <c r="H63" s="2999">
        <v>55</v>
      </c>
      <c r="I63" s="2299"/>
    </row>
    <row r="64" spans="1:9" s="733" customFormat="1" x14ac:dyDescent="0.25">
      <c r="A64" s="1702">
        <v>230</v>
      </c>
      <c r="B64" s="742" t="s">
        <v>159</v>
      </c>
      <c r="C64" s="743">
        <v>1475</v>
      </c>
      <c r="D64" s="744">
        <v>3133</v>
      </c>
      <c r="E64" s="745">
        <v>2122</v>
      </c>
      <c r="F64" s="3170" t="s">
        <v>1130</v>
      </c>
      <c r="G64" s="3171"/>
      <c r="H64" s="2999">
        <v>172.44</v>
      </c>
      <c r="I64" s="2299"/>
    </row>
    <row r="65" spans="1:9" s="733" customFormat="1" x14ac:dyDescent="0.25">
      <c r="A65" s="1702">
        <v>20</v>
      </c>
      <c r="B65" s="742" t="s">
        <v>159</v>
      </c>
      <c r="C65" s="743">
        <v>1476</v>
      </c>
      <c r="D65" s="744">
        <v>3133</v>
      </c>
      <c r="E65" s="745">
        <v>2122</v>
      </c>
      <c r="F65" s="3170" t="s">
        <v>1131</v>
      </c>
      <c r="G65" s="3171"/>
      <c r="H65" s="2999">
        <v>19.920000000000002</v>
      </c>
      <c r="I65" s="2299"/>
    </row>
    <row r="66" spans="1:9" s="733" customFormat="1" ht="25.5" customHeight="1" x14ac:dyDescent="0.25">
      <c r="A66" s="1702">
        <v>0</v>
      </c>
      <c r="B66" s="742" t="s">
        <v>159</v>
      </c>
      <c r="C66" s="743">
        <v>1491</v>
      </c>
      <c r="D66" s="743">
        <v>3146</v>
      </c>
      <c r="E66" s="745">
        <v>2122</v>
      </c>
      <c r="F66" s="3166" t="s">
        <v>1132</v>
      </c>
      <c r="G66" s="3167"/>
      <c r="H66" s="2999">
        <v>0</v>
      </c>
      <c r="I66" s="2299"/>
    </row>
    <row r="67" spans="1:9" s="733" customFormat="1" ht="25.5" customHeight="1" x14ac:dyDescent="0.25">
      <c r="A67" s="1702">
        <v>0</v>
      </c>
      <c r="B67" s="742" t="s">
        <v>159</v>
      </c>
      <c r="C67" s="743">
        <v>1492</v>
      </c>
      <c r="D67" s="743">
        <v>3146</v>
      </c>
      <c r="E67" s="745">
        <v>2122</v>
      </c>
      <c r="F67" s="3166" t="s">
        <v>1133</v>
      </c>
      <c r="G67" s="3167"/>
      <c r="H67" s="2999">
        <v>0</v>
      </c>
      <c r="I67" s="2299"/>
    </row>
    <row r="68" spans="1:9" s="733" customFormat="1" ht="25.5" customHeight="1" x14ac:dyDescent="0.25">
      <c r="A68" s="1702">
        <v>0</v>
      </c>
      <c r="B68" s="742" t="s">
        <v>159</v>
      </c>
      <c r="C68" s="743">
        <v>1493</v>
      </c>
      <c r="D68" s="743">
        <v>3146</v>
      </c>
      <c r="E68" s="745">
        <v>2122</v>
      </c>
      <c r="F68" s="3166" t="s">
        <v>1134</v>
      </c>
      <c r="G68" s="3167"/>
      <c r="H68" s="2999">
        <v>0</v>
      </c>
      <c r="I68" s="2299"/>
    </row>
    <row r="69" spans="1:9" s="733" customFormat="1" ht="25.5" customHeight="1" x14ac:dyDescent="0.25">
      <c r="A69" s="1702">
        <v>0</v>
      </c>
      <c r="B69" s="742" t="s">
        <v>159</v>
      </c>
      <c r="C69" s="743">
        <v>1494</v>
      </c>
      <c r="D69" s="743">
        <v>3146</v>
      </c>
      <c r="E69" s="745">
        <v>2122</v>
      </c>
      <c r="F69" s="3166" t="s">
        <v>1135</v>
      </c>
      <c r="G69" s="3167"/>
      <c r="H69" s="2999">
        <v>0</v>
      </c>
      <c r="I69" s="2299"/>
    </row>
    <row r="70" spans="1:9" s="733" customFormat="1" ht="15" customHeight="1" x14ac:dyDescent="0.25">
      <c r="A70" s="1702">
        <v>4</v>
      </c>
      <c r="B70" s="742" t="s">
        <v>159</v>
      </c>
      <c r="C70" s="743">
        <v>1497</v>
      </c>
      <c r="D70" s="743">
        <v>3149</v>
      </c>
      <c r="E70" s="745">
        <v>2122</v>
      </c>
      <c r="F70" s="3166" t="s">
        <v>2299</v>
      </c>
      <c r="G70" s="3167"/>
      <c r="H70" s="2999">
        <v>0</v>
      </c>
      <c r="I70" s="2299"/>
    </row>
    <row r="71" spans="1:9" s="733" customFormat="1" ht="25.5" customHeight="1" thickBot="1" x14ac:dyDescent="0.3">
      <c r="A71" s="2977">
        <v>0</v>
      </c>
      <c r="B71" s="1793" t="s">
        <v>159</v>
      </c>
      <c r="C71" s="2311">
        <v>1498</v>
      </c>
      <c r="D71" s="2311">
        <v>3146</v>
      </c>
      <c r="E71" s="2978">
        <v>2122</v>
      </c>
      <c r="F71" s="3168" t="s">
        <v>1136</v>
      </c>
      <c r="G71" s="3169"/>
      <c r="H71" s="3000">
        <v>0</v>
      </c>
      <c r="I71" s="2299"/>
    </row>
    <row r="72" spans="1:9" x14ac:dyDescent="0.2">
      <c r="I72" s="730"/>
    </row>
    <row r="73" spans="1:9" x14ac:dyDescent="0.2">
      <c r="I73" s="730"/>
    </row>
    <row r="74" spans="1:9" x14ac:dyDescent="0.2">
      <c r="F74" s="730"/>
      <c r="G74" s="730"/>
    </row>
  </sheetData>
  <mergeCells count="66">
    <mergeCell ref="F42:G42"/>
    <mergeCell ref="F43:G43"/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66:G66"/>
    <mergeCell ref="F55:G55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61:G61"/>
    <mergeCell ref="F62:G62"/>
    <mergeCell ref="F63:G63"/>
    <mergeCell ref="F64:G64"/>
    <mergeCell ref="F65:G65"/>
    <mergeCell ref="F56:G56"/>
    <mergeCell ref="F57:G57"/>
    <mergeCell ref="F58:G58"/>
    <mergeCell ref="F59:G59"/>
    <mergeCell ref="F60:G60"/>
    <mergeCell ref="F68:G68"/>
    <mergeCell ref="F69:G69"/>
    <mergeCell ref="F70:G70"/>
    <mergeCell ref="F71:G71"/>
    <mergeCell ref="F67:G67"/>
  </mergeCells>
  <pageMargins left="0.62992125984251968" right="0.51181102362204722" top="0.59055118110236227" bottom="0.78740157480314965" header="0.51181102362204722" footer="0.51181102362204722"/>
  <pageSetup paperSize="9" scale="94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B4D0E-BA5A-4E28-9FEA-DB160618743D}">
  <sheetPr>
    <tabColor theme="7" tint="0.59999389629810485"/>
  </sheetPr>
  <dimension ref="A1:I177"/>
  <sheetViews>
    <sheetView topLeftCell="A48" zoomScaleNormal="100" zoomScaleSheetLayoutView="75" workbookViewId="0">
      <selection activeCell="K48" sqref="K48"/>
    </sheetView>
  </sheetViews>
  <sheetFormatPr defaultColWidth="9.140625" defaultRowHeight="11.25" x14ac:dyDescent="0.2"/>
  <cols>
    <col min="1" max="1" width="8.7109375" style="727" customWidth="1"/>
    <col min="2" max="2" width="3.5703125" style="781" customWidth="1"/>
    <col min="3" max="3" width="10.7109375" style="727" customWidth="1"/>
    <col min="4" max="4" width="45.140625" style="727" customWidth="1"/>
    <col min="5" max="5" width="11.140625" style="727" customWidth="1"/>
    <col min="6" max="6" width="10.85546875" style="727" customWidth="1"/>
    <col min="7" max="7" width="11.85546875" style="727" customWidth="1"/>
    <col min="8" max="8" width="9.5703125" style="781" customWidth="1"/>
    <col min="9" max="9" width="12.28515625" style="727" customWidth="1"/>
    <col min="10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9" ht="12.75" customHeight="1" x14ac:dyDescent="0.2"/>
    <row r="3" spans="1:9" s="3" customFormat="1" ht="15.75" x14ac:dyDescent="0.25">
      <c r="A3" s="3100" t="s">
        <v>136</v>
      </c>
      <c r="B3" s="3100"/>
      <c r="C3" s="3100"/>
      <c r="D3" s="3100"/>
      <c r="E3" s="3100"/>
      <c r="F3" s="3100"/>
      <c r="G3" s="3100"/>
      <c r="H3" s="3100"/>
      <c r="I3" s="91"/>
    </row>
    <row r="4" spans="1:9" s="3" customFormat="1" ht="9" customHeight="1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  <c r="H8" s="786"/>
      <c r="I8" s="786"/>
    </row>
    <row r="9" spans="1:9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SUM(E10:E16)</f>
        <v>275910.80499999993</v>
      </c>
      <c r="F9" s="167"/>
      <c r="G9" s="167"/>
      <c r="H9" s="786"/>
      <c r="I9" s="786"/>
    </row>
    <row r="10" spans="1:9" s="782" customFormat="1" ht="12.75" customHeight="1" x14ac:dyDescent="0.25">
      <c r="B10" s="163"/>
      <c r="C10" s="571" t="s">
        <v>400</v>
      </c>
      <c r="D10" s="572" t="s">
        <v>401</v>
      </c>
      <c r="E10" s="573">
        <f>F23</f>
        <v>6563.99</v>
      </c>
      <c r="F10" s="167"/>
      <c r="G10" s="574"/>
      <c r="H10" s="786"/>
      <c r="I10" s="786"/>
    </row>
    <row r="11" spans="1:9" s="787" customFormat="1" ht="12.75" customHeight="1" x14ac:dyDescent="0.25">
      <c r="B11" s="570"/>
      <c r="C11" s="577" t="s">
        <v>402</v>
      </c>
      <c r="D11" s="578" t="s">
        <v>403</v>
      </c>
      <c r="E11" s="579">
        <f>H49</f>
        <v>166482.81499999997</v>
      </c>
      <c r="F11" s="574"/>
      <c r="G11" s="574"/>
      <c r="H11" s="786"/>
      <c r="I11" s="786"/>
    </row>
    <row r="12" spans="1:9" s="787" customFormat="1" ht="12.75" customHeight="1" x14ac:dyDescent="0.25">
      <c r="B12" s="570"/>
      <c r="C12" s="580" t="s">
        <v>145</v>
      </c>
      <c r="D12" s="581" t="s">
        <v>146</v>
      </c>
      <c r="E12" s="579">
        <f>F73</f>
        <v>5209</v>
      </c>
      <c r="F12" s="574"/>
      <c r="G12" s="574"/>
      <c r="H12" s="786"/>
      <c r="I12" s="786"/>
    </row>
    <row r="13" spans="1:9" s="787" customFormat="1" ht="12.75" customHeight="1" x14ac:dyDescent="0.25">
      <c r="B13" s="570"/>
      <c r="C13" s="580" t="s">
        <v>147</v>
      </c>
      <c r="D13" s="581" t="s">
        <v>148</v>
      </c>
      <c r="E13" s="789">
        <f>F113</f>
        <v>68460</v>
      </c>
      <c r="F13" s="574"/>
      <c r="G13" s="574"/>
      <c r="H13" s="786"/>
      <c r="I13" s="786"/>
    </row>
    <row r="14" spans="1:9" s="787" customFormat="1" ht="12.75" customHeight="1" x14ac:dyDescent="0.25">
      <c r="B14" s="570"/>
      <c r="C14" s="580" t="s">
        <v>149</v>
      </c>
      <c r="D14" s="581" t="s">
        <v>1469</v>
      </c>
      <c r="E14" s="789">
        <f>F133</f>
        <v>19000</v>
      </c>
      <c r="F14" s="583"/>
      <c r="G14" s="574"/>
      <c r="H14" s="786"/>
      <c r="I14" s="786"/>
    </row>
    <row r="15" spans="1:9" s="787" customFormat="1" ht="12.75" customHeight="1" x14ac:dyDescent="0.25">
      <c r="B15" s="570"/>
      <c r="C15" s="580" t="s">
        <v>306</v>
      </c>
      <c r="D15" s="581" t="s">
        <v>1476</v>
      </c>
      <c r="E15" s="789">
        <f>F148</f>
        <v>8695</v>
      </c>
      <c r="F15" s="583"/>
      <c r="G15" s="574"/>
      <c r="H15" s="786"/>
      <c r="I15" s="786"/>
    </row>
    <row r="16" spans="1:9" s="787" customFormat="1" ht="12.75" customHeight="1" thickBot="1" x14ac:dyDescent="0.3">
      <c r="B16" s="570"/>
      <c r="C16" s="1849" t="s">
        <v>151</v>
      </c>
      <c r="D16" s="1850" t="s">
        <v>1471</v>
      </c>
      <c r="E16" s="1809">
        <f>F159</f>
        <v>1500</v>
      </c>
      <c r="F16" s="583"/>
      <c r="G16" s="574"/>
      <c r="H16" s="786"/>
      <c r="I16" s="786"/>
    </row>
    <row r="17" spans="1:9" s="748" customFormat="1" ht="12" customHeight="1" x14ac:dyDescent="0.25">
      <c r="B17" s="791"/>
      <c r="H17" s="792"/>
      <c r="I17" s="793"/>
    </row>
    <row r="18" spans="1:9" s="748" customFormat="1" ht="12" customHeight="1" x14ac:dyDescent="0.25">
      <c r="B18" s="791"/>
      <c r="H18" s="792"/>
      <c r="I18" s="793"/>
    </row>
    <row r="19" spans="1:9" ht="18.75" customHeight="1" x14ac:dyDescent="0.25">
      <c r="B19" s="3183" t="s">
        <v>515</v>
      </c>
      <c r="C19" s="3183"/>
      <c r="D19" s="3183"/>
      <c r="E19" s="3183"/>
      <c r="F19" s="3183"/>
      <c r="G19" s="3183"/>
      <c r="H19" s="180"/>
    </row>
    <row r="20" spans="1:9" ht="12" customHeight="1" thickBot="1" x14ac:dyDescent="0.25">
      <c r="B20" s="783"/>
      <c r="C20" s="783"/>
      <c r="D20" s="783"/>
      <c r="E20" s="162"/>
      <c r="F20" s="162"/>
      <c r="G20" s="162" t="s">
        <v>105</v>
      </c>
      <c r="H20" s="784"/>
    </row>
    <row r="21" spans="1:9" ht="9.75" customHeight="1" x14ac:dyDescent="0.2">
      <c r="A21" s="3103" t="s">
        <v>2151</v>
      </c>
      <c r="B21" s="3181" t="s">
        <v>153</v>
      </c>
      <c r="C21" s="3184" t="s">
        <v>516</v>
      </c>
      <c r="D21" s="3119" t="s">
        <v>406</v>
      </c>
      <c r="E21" s="3111" t="s">
        <v>2160</v>
      </c>
      <c r="F21" s="3113" t="s">
        <v>2153</v>
      </c>
      <c r="G21" s="3186" t="s">
        <v>156</v>
      </c>
      <c r="H21" s="727"/>
    </row>
    <row r="22" spans="1:9" ht="16.5" customHeight="1" thickBot="1" x14ac:dyDescent="0.25">
      <c r="A22" s="3104"/>
      <c r="B22" s="3182"/>
      <c r="C22" s="3185"/>
      <c r="D22" s="3121"/>
      <c r="E22" s="3112"/>
      <c r="F22" s="3147"/>
      <c r="G22" s="3187"/>
      <c r="H22" s="727"/>
    </row>
    <row r="23" spans="1:9" s="748" customFormat="1" ht="17.25" customHeight="1" thickBot="1" x14ac:dyDescent="0.3">
      <c r="A23" s="166">
        <f>A24</f>
        <v>5340</v>
      </c>
      <c r="B23" s="164" t="s">
        <v>2</v>
      </c>
      <c r="C23" s="433" t="s">
        <v>157</v>
      </c>
      <c r="D23" s="282" t="s">
        <v>158</v>
      </c>
      <c r="E23" s="166">
        <f>E24</f>
        <v>6563.99</v>
      </c>
      <c r="F23" s="166">
        <f>F24</f>
        <v>6563.99</v>
      </c>
      <c r="G23" s="794" t="s">
        <v>6</v>
      </c>
    </row>
    <row r="24" spans="1:9" s="748" customFormat="1" ht="12.75" customHeight="1" x14ac:dyDescent="0.25">
      <c r="A24" s="1535">
        <f>SUM(A25:A42)</f>
        <v>5340</v>
      </c>
      <c r="B24" s="875" t="s">
        <v>6</v>
      </c>
      <c r="C24" s="876" t="s">
        <v>6</v>
      </c>
      <c r="D24" s="1089" t="s">
        <v>407</v>
      </c>
      <c r="E24" s="1538">
        <f>SUM(E25:E34)</f>
        <v>6563.99</v>
      </c>
      <c r="F24" s="796">
        <f>SUM(F25:F34)</f>
        <v>6563.99</v>
      </c>
      <c r="G24" s="797"/>
    </row>
    <row r="25" spans="1:9" s="748" customFormat="1" x14ac:dyDescent="0.25">
      <c r="A25" s="798"/>
      <c r="B25" s="1854" t="s">
        <v>159</v>
      </c>
      <c r="C25" s="1600" t="s">
        <v>2494</v>
      </c>
      <c r="D25" s="639" t="s">
        <v>2302</v>
      </c>
      <c r="E25" s="993">
        <v>500</v>
      </c>
      <c r="F25" s="994">
        <v>500</v>
      </c>
      <c r="G25" s="801"/>
      <c r="I25" s="777"/>
    </row>
    <row r="26" spans="1:9" s="748" customFormat="1" x14ac:dyDescent="0.25">
      <c r="A26" s="802"/>
      <c r="B26" s="1854" t="s">
        <v>159</v>
      </c>
      <c r="C26" s="1600" t="s">
        <v>2495</v>
      </c>
      <c r="D26" s="639" t="s">
        <v>2303</v>
      </c>
      <c r="E26" s="833">
        <v>285</v>
      </c>
      <c r="F26" s="834">
        <v>285</v>
      </c>
      <c r="G26" s="803"/>
      <c r="I26" s="777"/>
    </row>
    <row r="27" spans="1:9" s="748" customFormat="1" x14ac:dyDescent="0.25">
      <c r="A27" s="802"/>
      <c r="B27" s="1854" t="s">
        <v>159</v>
      </c>
      <c r="C27" s="1600" t="s">
        <v>2496</v>
      </c>
      <c r="D27" s="639" t="s">
        <v>2304</v>
      </c>
      <c r="E27" s="833">
        <v>600</v>
      </c>
      <c r="F27" s="834">
        <v>600</v>
      </c>
      <c r="G27" s="803"/>
      <c r="I27" s="777"/>
    </row>
    <row r="28" spans="1:9" s="748" customFormat="1" x14ac:dyDescent="0.25">
      <c r="A28" s="802"/>
      <c r="B28" s="1854" t="s">
        <v>159</v>
      </c>
      <c r="C28" s="1600" t="s">
        <v>2497</v>
      </c>
      <c r="D28" s="639" t="s">
        <v>2305</v>
      </c>
      <c r="E28" s="833">
        <v>285.14999999999998</v>
      </c>
      <c r="F28" s="834">
        <v>285.14999999999998</v>
      </c>
      <c r="G28" s="803"/>
      <c r="I28" s="777"/>
    </row>
    <row r="29" spans="1:9" s="748" customFormat="1" x14ac:dyDescent="0.25">
      <c r="A29" s="802"/>
      <c r="B29" s="1854" t="s">
        <v>159</v>
      </c>
      <c r="C29" s="1600" t="s">
        <v>2498</v>
      </c>
      <c r="D29" s="639" t="s">
        <v>2306</v>
      </c>
      <c r="E29" s="833">
        <v>293.83999999999997</v>
      </c>
      <c r="F29" s="834">
        <v>293.83999999999997</v>
      </c>
      <c r="G29" s="803"/>
      <c r="I29" s="777"/>
    </row>
    <row r="30" spans="1:9" s="748" customFormat="1" x14ac:dyDescent="0.25">
      <c r="A30" s="802"/>
      <c r="B30" s="1854" t="s">
        <v>159</v>
      </c>
      <c r="C30" s="1600" t="s">
        <v>2499</v>
      </c>
      <c r="D30" s="639" t="s">
        <v>2307</v>
      </c>
      <c r="E30" s="833">
        <v>400</v>
      </c>
      <c r="F30" s="834">
        <v>400</v>
      </c>
      <c r="G30" s="803"/>
      <c r="I30" s="777"/>
    </row>
    <row r="31" spans="1:9" s="748" customFormat="1" ht="22.5" x14ac:dyDescent="0.25">
      <c r="A31" s="802"/>
      <c r="B31" s="1854" t="s">
        <v>159</v>
      </c>
      <c r="C31" s="1600" t="s">
        <v>2500</v>
      </c>
      <c r="D31" s="639" t="s">
        <v>2308</v>
      </c>
      <c r="E31" s="833">
        <v>300</v>
      </c>
      <c r="F31" s="834">
        <v>300</v>
      </c>
      <c r="G31" s="803"/>
      <c r="I31" s="777"/>
    </row>
    <row r="32" spans="1:9" s="748" customFormat="1" x14ac:dyDescent="0.25">
      <c r="A32" s="802"/>
      <c r="B32" s="1854" t="s">
        <v>159</v>
      </c>
      <c r="C32" s="1600" t="s">
        <v>2501</v>
      </c>
      <c r="D32" s="639" t="s">
        <v>2309</v>
      </c>
      <c r="E32" s="833">
        <v>400</v>
      </c>
      <c r="F32" s="834">
        <v>400</v>
      </c>
      <c r="G32" s="803"/>
      <c r="I32" s="777"/>
    </row>
    <row r="33" spans="1:9" s="748" customFormat="1" ht="22.5" x14ac:dyDescent="0.25">
      <c r="A33" s="802"/>
      <c r="B33" s="1854" t="s">
        <v>159</v>
      </c>
      <c r="C33" s="1600" t="s">
        <v>2502</v>
      </c>
      <c r="D33" s="639" t="s">
        <v>2310</v>
      </c>
      <c r="E33" s="833">
        <v>1000</v>
      </c>
      <c r="F33" s="834">
        <v>1000</v>
      </c>
      <c r="G33" s="803"/>
      <c r="I33" s="777"/>
    </row>
    <row r="34" spans="1:9" s="748" customFormat="1" ht="22.5" x14ac:dyDescent="0.25">
      <c r="A34" s="802"/>
      <c r="B34" s="1854" t="s">
        <v>159</v>
      </c>
      <c r="C34" s="1600" t="s">
        <v>2503</v>
      </c>
      <c r="D34" s="649" t="s">
        <v>2311</v>
      </c>
      <c r="E34" s="833">
        <v>2500</v>
      </c>
      <c r="F34" s="834">
        <v>2500</v>
      </c>
      <c r="G34" s="803"/>
      <c r="I34" s="777"/>
    </row>
    <row r="35" spans="1:9" s="748" customFormat="1" x14ac:dyDescent="0.25">
      <c r="A35" s="798">
        <v>1350</v>
      </c>
      <c r="B35" s="1854" t="s">
        <v>159</v>
      </c>
      <c r="C35" s="1600" t="s">
        <v>2017</v>
      </c>
      <c r="D35" s="639" t="s">
        <v>1769</v>
      </c>
      <c r="E35" s="993"/>
      <c r="F35" s="994"/>
      <c r="G35" s="801"/>
      <c r="I35" s="777"/>
    </row>
    <row r="36" spans="1:9" s="748" customFormat="1" x14ac:dyDescent="0.25">
      <c r="A36" s="802">
        <v>200</v>
      </c>
      <c r="B36" s="799" t="s">
        <v>159</v>
      </c>
      <c r="C36" s="766" t="s">
        <v>2018</v>
      </c>
      <c r="D36" s="639" t="s">
        <v>1770</v>
      </c>
      <c r="E36" s="833"/>
      <c r="F36" s="834"/>
      <c r="G36" s="803"/>
      <c r="I36" s="777"/>
    </row>
    <row r="37" spans="1:9" s="748" customFormat="1" ht="22.5" x14ac:dyDescent="0.25">
      <c r="A37" s="802">
        <v>1080</v>
      </c>
      <c r="B37" s="799" t="s">
        <v>159</v>
      </c>
      <c r="C37" s="766" t="s">
        <v>2019</v>
      </c>
      <c r="D37" s="639" t="s">
        <v>1771</v>
      </c>
      <c r="E37" s="833"/>
      <c r="F37" s="834"/>
      <c r="G37" s="803"/>
      <c r="I37" s="777"/>
    </row>
    <row r="38" spans="1:9" s="748" customFormat="1" ht="22.5" x14ac:dyDescent="0.25">
      <c r="A38" s="802">
        <v>1000</v>
      </c>
      <c r="B38" s="799" t="s">
        <v>159</v>
      </c>
      <c r="C38" s="766" t="s">
        <v>2020</v>
      </c>
      <c r="D38" s="639" t="s">
        <v>1772</v>
      </c>
      <c r="E38" s="833"/>
      <c r="F38" s="834"/>
      <c r="G38" s="803"/>
      <c r="I38" s="777"/>
    </row>
    <row r="39" spans="1:9" s="748" customFormat="1" x14ac:dyDescent="0.25">
      <c r="A39" s="802">
        <v>450</v>
      </c>
      <c r="B39" s="799" t="s">
        <v>159</v>
      </c>
      <c r="C39" s="766" t="s">
        <v>2021</v>
      </c>
      <c r="D39" s="639" t="s">
        <v>1773</v>
      </c>
      <c r="E39" s="833"/>
      <c r="F39" s="834"/>
      <c r="G39" s="803"/>
      <c r="I39" s="777"/>
    </row>
    <row r="40" spans="1:9" s="748" customFormat="1" ht="22.5" x14ac:dyDescent="0.25">
      <c r="A40" s="802">
        <v>300</v>
      </c>
      <c r="B40" s="799" t="s">
        <v>159</v>
      </c>
      <c r="C40" s="766" t="s">
        <v>2022</v>
      </c>
      <c r="D40" s="639" t="s">
        <v>1774</v>
      </c>
      <c r="E40" s="833"/>
      <c r="F40" s="834"/>
      <c r="G40" s="803"/>
      <c r="I40" s="777"/>
    </row>
    <row r="41" spans="1:9" s="748" customFormat="1" ht="22.5" x14ac:dyDescent="0.25">
      <c r="A41" s="802">
        <v>250</v>
      </c>
      <c r="B41" s="799" t="s">
        <v>159</v>
      </c>
      <c r="C41" s="766" t="s">
        <v>2023</v>
      </c>
      <c r="D41" s="639" t="s">
        <v>1775</v>
      </c>
      <c r="E41" s="833"/>
      <c r="F41" s="834"/>
      <c r="G41" s="803"/>
      <c r="I41" s="777"/>
    </row>
    <row r="42" spans="1:9" s="748" customFormat="1" ht="12" thickBot="1" x14ac:dyDescent="0.3">
      <c r="A42" s="805">
        <v>710</v>
      </c>
      <c r="B42" s="1537" t="s">
        <v>159</v>
      </c>
      <c r="C42" s="2135" t="s">
        <v>2024</v>
      </c>
      <c r="D42" s="2608" t="s">
        <v>2025</v>
      </c>
      <c r="E42" s="935"/>
      <c r="F42" s="873"/>
      <c r="G42" s="806"/>
      <c r="I42" s="777"/>
    </row>
    <row r="43" spans="1:9" s="748" customFormat="1" ht="10.5" customHeight="1" x14ac:dyDescent="0.25">
      <c r="A43" s="793"/>
      <c r="B43" s="784"/>
      <c r="C43" s="1536"/>
      <c r="D43" s="2527"/>
      <c r="E43" s="793"/>
      <c r="F43" s="793"/>
      <c r="G43" s="2528"/>
      <c r="I43" s="777"/>
    </row>
    <row r="44" spans="1:9" s="748" customFormat="1" ht="14.25" customHeight="1" x14ac:dyDescent="0.25">
      <c r="B44" s="791"/>
      <c r="H44" s="791"/>
    </row>
    <row r="45" spans="1:9" ht="18.75" customHeight="1" x14ac:dyDescent="0.25">
      <c r="B45" s="3183" t="s">
        <v>517</v>
      </c>
      <c r="C45" s="3183"/>
      <c r="D45" s="3183"/>
      <c r="E45" s="3183"/>
      <c r="F45" s="3183"/>
      <c r="G45" s="3183"/>
      <c r="H45" s="807"/>
      <c r="I45" s="808"/>
    </row>
    <row r="46" spans="1:9" ht="12.75" customHeight="1" thickBot="1" x14ac:dyDescent="0.25">
      <c r="B46" s="783"/>
      <c r="C46" s="783"/>
      <c r="D46" s="783"/>
      <c r="E46" s="783"/>
      <c r="F46" s="783"/>
      <c r="G46" s="783"/>
      <c r="H46" s="162" t="s">
        <v>105</v>
      </c>
    </row>
    <row r="47" spans="1:9" ht="12.75" customHeight="1" x14ac:dyDescent="0.2">
      <c r="A47" s="3103" t="s">
        <v>2151</v>
      </c>
      <c r="B47" s="3115" t="s">
        <v>289</v>
      </c>
      <c r="C47" s="3117" t="s">
        <v>518</v>
      </c>
      <c r="D47" s="3119" t="s">
        <v>412</v>
      </c>
      <c r="E47" s="3160" t="s">
        <v>413</v>
      </c>
      <c r="F47" s="3160" t="s">
        <v>414</v>
      </c>
      <c r="G47" s="3111" t="s">
        <v>1682</v>
      </c>
      <c r="H47" s="3113" t="s">
        <v>2153</v>
      </c>
    </row>
    <row r="48" spans="1:9" ht="14.25" customHeight="1" thickBot="1" x14ac:dyDescent="0.25">
      <c r="A48" s="3104"/>
      <c r="B48" s="3144"/>
      <c r="C48" s="3141"/>
      <c r="D48" s="3121"/>
      <c r="E48" s="3161"/>
      <c r="F48" s="3161"/>
      <c r="G48" s="3112"/>
      <c r="H48" s="3147"/>
    </row>
    <row r="49" spans="1:9" ht="15" customHeight="1" thickBot="1" x14ac:dyDescent="0.25">
      <c r="A49" s="938">
        <f>SUM(A50:A67)</f>
        <v>146635.21</v>
      </c>
      <c r="B49" s="198" t="s">
        <v>2</v>
      </c>
      <c r="C49" s="433" t="s">
        <v>415</v>
      </c>
      <c r="D49" s="282" t="s">
        <v>158</v>
      </c>
      <c r="E49" s="810">
        <f>SUM(E50:E66)</f>
        <v>152437.97427999999</v>
      </c>
      <c r="F49" s="811">
        <f>SUM(F50:F66)</f>
        <v>14044.84072</v>
      </c>
      <c r="G49" s="937">
        <f>SUM(G50:G67)</f>
        <v>166482.81499999997</v>
      </c>
      <c r="H49" s="938">
        <f>SUM(H50:H67)</f>
        <v>166482.81499999997</v>
      </c>
      <c r="I49" s="832"/>
    </row>
    <row r="50" spans="1:9" ht="13.5" customHeight="1" x14ac:dyDescent="0.2">
      <c r="A50" s="2533">
        <v>12570.74</v>
      </c>
      <c r="B50" s="2534" t="s">
        <v>159</v>
      </c>
      <c r="C50" s="2535">
        <v>1501</v>
      </c>
      <c r="D50" s="1070" t="s">
        <v>519</v>
      </c>
      <c r="E50" s="2536">
        <v>14043.574000000001</v>
      </c>
      <c r="F50" s="820">
        <v>1261.1659999999999</v>
      </c>
      <c r="G50" s="2537">
        <f>SUM(E50:F50)</f>
        <v>15304.74</v>
      </c>
      <c r="H50" s="2538">
        <f>G50</f>
        <v>15304.74</v>
      </c>
      <c r="I50" s="812"/>
    </row>
    <row r="51" spans="1:9" ht="12.75" customHeight="1" x14ac:dyDescent="0.2">
      <c r="A51" s="815">
        <v>8264</v>
      </c>
      <c r="B51" s="816" t="s">
        <v>159</v>
      </c>
      <c r="C51" s="817">
        <v>1502</v>
      </c>
      <c r="D51" s="818" t="s">
        <v>520</v>
      </c>
      <c r="E51" s="819">
        <v>11598.05</v>
      </c>
      <c r="F51" s="820">
        <v>206.245</v>
      </c>
      <c r="G51" s="2529">
        <f>SUM(E51:F51)</f>
        <v>11804.295</v>
      </c>
      <c r="H51" s="2531">
        <f t="shared" ref="H51:H66" si="0">G51</f>
        <v>11804.295</v>
      </c>
      <c r="I51" s="812"/>
    </row>
    <row r="52" spans="1:9" ht="12.75" customHeight="1" x14ac:dyDescent="0.2">
      <c r="A52" s="815">
        <v>4061.57</v>
      </c>
      <c r="B52" s="816" t="s">
        <v>159</v>
      </c>
      <c r="C52" s="817">
        <v>1504</v>
      </c>
      <c r="D52" s="818" t="s">
        <v>2504</v>
      </c>
      <c r="E52" s="819">
        <v>1913.8882800000001</v>
      </c>
      <c r="F52" s="821">
        <v>554.12171999999998</v>
      </c>
      <c r="G52" s="2529">
        <f t="shared" ref="G52:G67" si="1">SUM(E52:F52)</f>
        <v>2468.0100000000002</v>
      </c>
      <c r="H52" s="2531">
        <f t="shared" si="0"/>
        <v>2468.0100000000002</v>
      </c>
      <c r="I52" s="2811"/>
    </row>
    <row r="53" spans="1:9" ht="12.75" customHeight="1" x14ac:dyDescent="0.2">
      <c r="A53" s="815">
        <v>9840.06</v>
      </c>
      <c r="B53" s="816" t="s">
        <v>159</v>
      </c>
      <c r="C53" s="817">
        <v>1505</v>
      </c>
      <c r="D53" s="818" t="s">
        <v>522</v>
      </c>
      <c r="E53" s="819">
        <v>8457.3490000000002</v>
      </c>
      <c r="F53" s="822">
        <v>1382.711</v>
      </c>
      <c r="G53" s="2529">
        <f t="shared" si="1"/>
        <v>9840.06</v>
      </c>
      <c r="H53" s="2531">
        <f t="shared" si="0"/>
        <v>9840.06</v>
      </c>
    </row>
    <row r="54" spans="1:9" ht="12.75" customHeight="1" x14ac:dyDescent="0.2">
      <c r="A54" s="815">
        <v>5012</v>
      </c>
      <c r="B54" s="816" t="s">
        <v>159</v>
      </c>
      <c r="C54" s="817">
        <v>1507</v>
      </c>
      <c r="D54" s="818" t="s">
        <v>523</v>
      </c>
      <c r="E54" s="819">
        <v>4840</v>
      </c>
      <c r="F54" s="820">
        <v>172</v>
      </c>
      <c r="G54" s="2529">
        <f t="shared" si="1"/>
        <v>5012</v>
      </c>
      <c r="H54" s="2531">
        <f t="shared" si="0"/>
        <v>5012</v>
      </c>
    </row>
    <row r="55" spans="1:9" ht="12.75" customHeight="1" x14ac:dyDescent="0.2">
      <c r="A55" s="815">
        <v>3566</v>
      </c>
      <c r="B55" s="816" t="s">
        <v>159</v>
      </c>
      <c r="C55" s="817">
        <v>1508</v>
      </c>
      <c r="D55" s="818" t="s">
        <v>524</v>
      </c>
      <c r="E55" s="819">
        <v>3372.989</v>
      </c>
      <c r="F55" s="822">
        <v>193.011</v>
      </c>
      <c r="G55" s="2529">
        <f t="shared" si="1"/>
        <v>3566</v>
      </c>
      <c r="H55" s="2531">
        <f t="shared" si="0"/>
        <v>3566</v>
      </c>
    </row>
    <row r="56" spans="1:9" ht="12.75" customHeight="1" x14ac:dyDescent="0.2">
      <c r="A56" s="815">
        <v>5802</v>
      </c>
      <c r="B56" s="816" t="s">
        <v>159</v>
      </c>
      <c r="C56" s="817">
        <v>1509</v>
      </c>
      <c r="D56" s="818" t="s">
        <v>525</v>
      </c>
      <c r="E56" s="819">
        <v>5023</v>
      </c>
      <c r="F56" s="822">
        <v>779</v>
      </c>
      <c r="G56" s="2529">
        <f t="shared" si="1"/>
        <v>5802</v>
      </c>
      <c r="H56" s="2531">
        <f t="shared" si="0"/>
        <v>5802</v>
      </c>
    </row>
    <row r="57" spans="1:9" ht="12.75" customHeight="1" x14ac:dyDescent="0.2">
      <c r="A57" s="815">
        <v>10618.8</v>
      </c>
      <c r="B57" s="816" t="s">
        <v>159</v>
      </c>
      <c r="C57" s="817">
        <v>1510</v>
      </c>
      <c r="D57" s="818" t="s">
        <v>526</v>
      </c>
      <c r="E57" s="819">
        <v>6736.0320000000002</v>
      </c>
      <c r="F57" s="820">
        <v>1283.9679999999998</v>
      </c>
      <c r="G57" s="2529">
        <f t="shared" si="1"/>
        <v>8020</v>
      </c>
      <c r="H57" s="2531">
        <f t="shared" si="0"/>
        <v>8020</v>
      </c>
    </row>
    <row r="58" spans="1:9" ht="12.75" customHeight="1" x14ac:dyDescent="0.2">
      <c r="A58" s="815">
        <v>9507</v>
      </c>
      <c r="B58" s="816" t="s">
        <v>159</v>
      </c>
      <c r="C58" s="817">
        <v>1512</v>
      </c>
      <c r="D58" s="818" t="s">
        <v>527</v>
      </c>
      <c r="E58" s="819">
        <v>8835.7999999999993</v>
      </c>
      <c r="F58" s="821">
        <v>671.2</v>
      </c>
      <c r="G58" s="2529">
        <f t="shared" si="1"/>
        <v>9507</v>
      </c>
      <c r="H58" s="2531">
        <f t="shared" si="0"/>
        <v>9507</v>
      </c>
    </row>
    <row r="59" spans="1:9" ht="12.75" customHeight="1" x14ac:dyDescent="0.2">
      <c r="A59" s="815">
        <v>8660</v>
      </c>
      <c r="B59" s="816" t="s">
        <v>159</v>
      </c>
      <c r="C59" s="817">
        <v>1513</v>
      </c>
      <c r="D59" s="818" t="s">
        <v>528</v>
      </c>
      <c r="E59" s="819">
        <v>6710.0659999999998</v>
      </c>
      <c r="F59" s="821">
        <v>1949.934</v>
      </c>
      <c r="G59" s="2529">
        <f t="shared" si="1"/>
        <v>8660</v>
      </c>
      <c r="H59" s="2531">
        <f t="shared" si="0"/>
        <v>8660</v>
      </c>
    </row>
    <row r="60" spans="1:9" ht="12.75" customHeight="1" x14ac:dyDescent="0.2">
      <c r="A60" s="815">
        <v>8052</v>
      </c>
      <c r="B60" s="816" t="s">
        <v>159</v>
      </c>
      <c r="C60" s="817">
        <v>1515</v>
      </c>
      <c r="D60" s="818" t="s">
        <v>529</v>
      </c>
      <c r="E60" s="819">
        <v>13969</v>
      </c>
      <c r="F60" s="822">
        <v>583</v>
      </c>
      <c r="G60" s="2529">
        <f t="shared" si="1"/>
        <v>14552</v>
      </c>
      <c r="H60" s="2531">
        <f t="shared" si="0"/>
        <v>14552</v>
      </c>
    </row>
    <row r="61" spans="1:9" ht="12.75" customHeight="1" x14ac:dyDescent="0.2">
      <c r="A61" s="815">
        <v>6100</v>
      </c>
      <c r="B61" s="816" t="s">
        <v>159</v>
      </c>
      <c r="C61" s="817">
        <v>1516</v>
      </c>
      <c r="D61" s="818" t="s">
        <v>530</v>
      </c>
      <c r="E61" s="819">
        <v>4666</v>
      </c>
      <c r="F61" s="822">
        <v>1434</v>
      </c>
      <c r="G61" s="2529">
        <f t="shared" si="1"/>
        <v>6100</v>
      </c>
      <c r="H61" s="2531">
        <f t="shared" si="0"/>
        <v>6100</v>
      </c>
    </row>
    <row r="62" spans="1:9" ht="12.75" customHeight="1" x14ac:dyDescent="0.2">
      <c r="A62" s="815">
        <v>5783.07</v>
      </c>
      <c r="B62" s="816" t="s">
        <v>159</v>
      </c>
      <c r="C62" s="817">
        <v>1519</v>
      </c>
      <c r="D62" s="818" t="s">
        <v>531</v>
      </c>
      <c r="E62" s="819">
        <v>12228.31</v>
      </c>
      <c r="F62" s="820">
        <v>614.81500000000005</v>
      </c>
      <c r="G62" s="2529">
        <f t="shared" si="1"/>
        <v>12843.125</v>
      </c>
      <c r="H62" s="2531">
        <f t="shared" si="0"/>
        <v>12843.125</v>
      </c>
    </row>
    <row r="63" spans="1:9" ht="12.75" customHeight="1" x14ac:dyDescent="0.2">
      <c r="A63" s="815">
        <v>5000</v>
      </c>
      <c r="B63" s="816" t="s">
        <v>159</v>
      </c>
      <c r="C63" s="817">
        <v>1520</v>
      </c>
      <c r="D63" s="818" t="s">
        <v>532</v>
      </c>
      <c r="E63" s="819">
        <v>8297.7710000000006</v>
      </c>
      <c r="F63" s="821">
        <v>702.22900000000004</v>
      </c>
      <c r="G63" s="2529">
        <f t="shared" si="1"/>
        <v>9000</v>
      </c>
      <c r="H63" s="2531">
        <f t="shared" si="0"/>
        <v>9000</v>
      </c>
    </row>
    <row r="64" spans="1:9" ht="12.75" customHeight="1" x14ac:dyDescent="0.2">
      <c r="A64" s="815">
        <v>3945</v>
      </c>
      <c r="B64" s="816" t="s">
        <v>159</v>
      </c>
      <c r="C64" s="817">
        <v>1521</v>
      </c>
      <c r="D64" s="818" t="s">
        <v>533</v>
      </c>
      <c r="E64" s="819">
        <v>3285</v>
      </c>
      <c r="F64" s="821">
        <v>660</v>
      </c>
      <c r="G64" s="2529">
        <f t="shared" si="1"/>
        <v>3945</v>
      </c>
      <c r="H64" s="2531">
        <f t="shared" si="0"/>
        <v>3945</v>
      </c>
    </row>
    <row r="65" spans="1:9" ht="12.75" customHeight="1" x14ac:dyDescent="0.2">
      <c r="A65" s="815">
        <v>6520</v>
      </c>
      <c r="B65" s="816" t="s">
        <v>159</v>
      </c>
      <c r="C65" s="817">
        <v>1522</v>
      </c>
      <c r="D65" s="818" t="s">
        <v>534</v>
      </c>
      <c r="E65" s="819">
        <v>6336.6849999999995</v>
      </c>
      <c r="F65" s="822">
        <v>601.44000000000005</v>
      </c>
      <c r="G65" s="2529">
        <f t="shared" si="1"/>
        <v>6938.125</v>
      </c>
      <c r="H65" s="2531">
        <f t="shared" si="0"/>
        <v>6938.125</v>
      </c>
    </row>
    <row r="66" spans="1:9" ht="12.75" customHeight="1" x14ac:dyDescent="0.2">
      <c r="A66" s="815">
        <v>33120.46</v>
      </c>
      <c r="B66" s="816" t="s">
        <v>159</v>
      </c>
      <c r="C66" s="817">
        <v>1523</v>
      </c>
      <c r="D66" s="818" t="s">
        <v>535</v>
      </c>
      <c r="E66" s="819">
        <v>32124.46</v>
      </c>
      <c r="F66" s="820">
        <v>996</v>
      </c>
      <c r="G66" s="2529">
        <f t="shared" si="1"/>
        <v>33120.46</v>
      </c>
      <c r="H66" s="2531">
        <f t="shared" si="0"/>
        <v>33120.46</v>
      </c>
    </row>
    <row r="67" spans="1:9" ht="13.5" customHeight="1" thickBot="1" x14ac:dyDescent="0.25">
      <c r="A67" s="1686">
        <v>212.51</v>
      </c>
      <c r="B67" s="2030" t="s">
        <v>159</v>
      </c>
      <c r="C67" s="2031">
        <v>13050000</v>
      </c>
      <c r="D67" s="2032" t="s">
        <v>1855</v>
      </c>
      <c r="E67" s="2033">
        <v>0</v>
      </c>
      <c r="F67" s="2034"/>
      <c r="G67" s="2530">
        <f t="shared" si="1"/>
        <v>0</v>
      </c>
      <c r="H67" s="2532">
        <v>0</v>
      </c>
    </row>
    <row r="68" spans="1:9" ht="11.25" customHeight="1" x14ac:dyDescent="0.2">
      <c r="A68" s="832"/>
      <c r="B68" s="784"/>
      <c r="C68" s="784"/>
      <c r="D68" s="782"/>
      <c r="E68" s="824"/>
      <c r="F68" s="825"/>
      <c r="G68" s="812"/>
      <c r="H68" s="826"/>
    </row>
    <row r="69" spans="1:9" ht="13.5" customHeight="1" x14ac:dyDescent="0.25">
      <c r="B69" s="3183" t="s">
        <v>536</v>
      </c>
      <c r="C69" s="3183"/>
      <c r="D69" s="3183"/>
      <c r="E69" s="3183"/>
      <c r="F69" s="3183"/>
      <c r="G69" s="3183"/>
      <c r="H69" s="499"/>
    </row>
    <row r="70" spans="1:9" ht="13.5" customHeight="1" thickBot="1" x14ac:dyDescent="0.25">
      <c r="B70" s="783"/>
      <c r="C70" s="783"/>
      <c r="D70" s="783"/>
      <c r="E70" s="217"/>
      <c r="F70" s="217"/>
      <c r="G70" s="162" t="s">
        <v>105</v>
      </c>
      <c r="H70" s="784"/>
    </row>
    <row r="71" spans="1:9" ht="18.75" customHeight="1" x14ac:dyDescent="0.2">
      <c r="A71" s="3103" t="s">
        <v>2151</v>
      </c>
      <c r="B71" s="3115" t="s">
        <v>289</v>
      </c>
      <c r="C71" s="3117" t="s">
        <v>537</v>
      </c>
      <c r="D71" s="3124" t="s">
        <v>189</v>
      </c>
      <c r="E71" s="3111" t="s">
        <v>2160</v>
      </c>
      <c r="F71" s="3113" t="s">
        <v>2153</v>
      </c>
      <c r="G71" s="3186" t="s">
        <v>156</v>
      </c>
      <c r="H71" s="727"/>
    </row>
    <row r="72" spans="1:9" ht="12" thickBot="1" x14ac:dyDescent="0.25">
      <c r="A72" s="3104"/>
      <c r="B72" s="3144"/>
      <c r="C72" s="3141"/>
      <c r="D72" s="3125"/>
      <c r="E72" s="3112"/>
      <c r="F72" s="3147"/>
      <c r="G72" s="3187"/>
      <c r="H72" s="727"/>
    </row>
    <row r="73" spans="1:9" ht="14.25" customHeight="1" thickBot="1" x14ac:dyDescent="0.25">
      <c r="A73" s="200">
        <f>A74+A76+A85+A89+A94+A96+A101+A103+A92+A105</f>
        <v>8221</v>
      </c>
      <c r="B73" s="164" t="s">
        <v>2</v>
      </c>
      <c r="C73" s="433" t="s">
        <v>157</v>
      </c>
      <c r="D73" s="165" t="s">
        <v>158</v>
      </c>
      <c r="E73" s="166">
        <f>E74+E76+E85+E89+E92+E94+E96+E101+E103+E105</f>
        <v>5209</v>
      </c>
      <c r="F73" s="166">
        <f>F74+F76+F85+F89+F92+F94+F96+F101+F103+F105</f>
        <v>5209</v>
      </c>
      <c r="G73" s="794" t="s">
        <v>6</v>
      </c>
      <c r="H73" s="727"/>
    </row>
    <row r="74" spans="1:9" ht="21.75" customHeight="1" x14ac:dyDescent="0.2">
      <c r="A74" s="827">
        <f>A75</f>
        <v>75</v>
      </c>
      <c r="B74" s="676" t="s">
        <v>159</v>
      </c>
      <c r="C74" s="828" t="s">
        <v>6</v>
      </c>
      <c r="D74" s="829" t="s">
        <v>538</v>
      </c>
      <c r="E74" s="830">
        <f>E75</f>
        <v>100</v>
      </c>
      <c r="F74" s="1090">
        <f>F75</f>
        <v>100</v>
      </c>
      <c r="G74" s="372"/>
      <c r="H74" s="727"/>
      <c r="I74" s="832"/>
    </row>
    <row r="75" spans="1:9" ht="15" customHeight="1" x14ac:dyDescent="0.2">
      <c r="A75" s="802">
        <v>75</v>
      </c>
      <c r="B75" s="426" t="s">
        <v>168</v>
      </c>
      <c r="C75" s="405" t="s">
        <v>1512</v>
      </c>
      <c r="D75" s="721" t="s">
        <v>539</v>
      </c>
      <c r="E75" s="833">
        <v>100</v>
      </c>
      <c r="F75" s="1498">
        <v>100</v>
      </c>
      <c r="G75" s="2540"/>
      <c r="H75" s="727"/>
    </row>
    <row r="76" spans="1:9" x14ac:dyDescent="0.2">
      <c r="A76" s="842">
        <f>SUM(A77:A83)</f>
        <v>1385</v>
      </c>
      <c r="B76" s="585" t="s">
        <v>159</v>
      </c>
      <c r="C76" s="843" t="s">
        <v>6</v>
      </c>
      <c r="D76" s="1542" t="s">
        <v>540</v>
      </c>
      <c r="E76" s="1263">
        <f>SUM(E77:E84)</f>
        <v>2505</v>
      </c>
      <c r="F76" s="1549">
        <f>SUM(F77:F84)</f>
        <v>2505</v>
      </c>
      <c r="G76" s="391"/>
      <c r="H76" s="727"/>
      <c r="I76" s="831"/>
    </row>
    <row r="77" spans="1:9" x14ac:dyDescent="0.2">
      <c r="A77" s="802">
        <v>120</v>
      </c>
      <c r="B77" s="426" t="s">
        <v>168</v>
      </c>
      <c r="C77" s="405" t="s">
        <v>1513</v>
      </c>
      <c r="D77" s="721" t="s">
        <v>541</v>
      </c>
      <c r="E77" s="833">
        <v>120</v>
      </c>
      <c r="F77" s="1498">
        <v>120</v>
      </c>
      <c r="G77" s="2540"/>
      <c r="H77" s="727"/>
      <c r="I77" s="835"/>
    </row>
    <row r="78" spans="1:9" x14ac:dyDescent="0.2">
      <c r="A78" s="802">
        <v>135</v>
      </c>
      <c r="B78" s="426" t="s">
        <v>168</v>
      </c>
      <c r="C78" s="405" t="s">
        <v>1514</v>
      </c>
      <c r="D78" s="721" t="s">
        <v>542</v>
      </c>
      <c r="E78" s="833">
        <v>135</v>
      </c>
      <c r="F78" s="1498">
        <v>135</v>
      </c>
      <c r="G78" s="391"/>
      <c r="H78" s="727"/>
      <c r="I78" s="831"/>
    </row>
    <row r="79" spans="1:9" x14ac:dyDescent="0.2">
      <c r="A79" s="802">
        <v>40</v>
      </c>
      <c r="B79" s="426" t="s">
        <v>168</v>
      </c>
      <c r="C79" s="405" t="s">
        <v>1515</v>
      </c>
      <c r="D79" s="721" t="s">
        <v>543</v>
      </c>
      <c r="E79" s="833">
        <v>40</v>
      </c>
      <c r="F79" s="1498">
        <v>40</v>
      </c>
      <c r="G79" s="391"/>
      <c r="H79" s="727"/>
      <c r="I79" s="835"/>
    </row>
    <row r="80" spans="1:9" ht="22.5" x14ac:dyDescent="0.2">
      <c r="A80" s="802">
        <v>520</v>
      </c>
      <c r="B80" s="426" t="s">
        <v>168</v>
      </c>
      <c r="C80" s="405" t="s">
        <v>1516</v>
      </c>
      <c r="D80" s="357" t="s">
        <v>544</v>
      </c>
      <c r="E80" s="833">
        <v>540</v>
      </c>
      <c r="F80" s="1498">
        <v>540</v>
      </c>
      <c r="G80" s="275"/>
      <c r="H80" s="727"/>
      <c r="I80" s="835"/>
    </row>
    <row r="81" spans="1:9" x14ac:dyDescent="0.2">
      <c r="A81" s="802">
        <v>400</v>
      </c>
      <c r="B81" s="426" t="s">
        <v>168</v>
      </c>
      <c r="C81" s="405" t="s">
        <v>1517</v>
      </c>
      <c r="D81" s="721" t="s">
        <v>545</v>
      </c>
      <c r="E81" s="833">
        <v>400</v>
      </c>
      <c r="F81" s="1498">
        <v>400</v>
      </c>
      <c r="G81" s="2540"/>
      <c r="H81" s="727"/>
      <c r="I81" s="835"/>
    </row>
    <row r="82" spans="1:9" x14ac:dyDescent="0.2">
      <c r="A82" s="802">
        <v>100</v>
      </c>
      <c r="B82" s="426" t="s">
        <v>168</v>
      </c>
      <c r="C82" s="405" t="s">
        <v>2028</v>
      </c>
      <c r="D82" s="721" t="s">
        <v>1781</v>
      </c>
      <c r="E82" s="833">
        <v>100</v>
      </c>
      <c r="F82" s="1498">
        <v>100</v>
      </c>
      <c r="G82" s="2540"/>
      <c r="H82" s="727"/>
    </row>
    <row r="83" spans="1:9" x14ac:dyDescent="0.2">
      <c r="A83" s="802">
        <v>70</v>
      </c>
      <c r="B83" s="426" t="s">
        <v>168</v>
      </c>
      <c r="C83" s="405" t="s">
        <v>2506</v>
      </c>
      <c r="D83" s="721" t="s">
        <v>1776</v>
      </c>
      <c r="E83" s="833">
        <v>70</v>
      </c>
      <c r="F83" s="1498">
        <v>70</v>
      </c>
      <c r="G83" s="2812"/>
      <c r="H83" s="727"/>
    </row>
    <row r="84" spans="1:9" x14ac:dyDescent="0.2">
      <c r="A84" s="802"/>
      <c r="B84" s="426" t="s">
        <v>168</v>
      </c>
      <c r="C84" s="405" t="s">
        <v>2507</v>
      </c>
      <c r="D84" s="721" t="s">
        <v>2312</v>
      </c>
      <c r="E84" s="833">
        <v>1100</v>
      </c>
      <c r="F84" s="1498">
        <v>1100</v>
      </c>
      <c r="G84" s="2813"/>
      <c r="H84" s="727"/>
    </row>
    <row r="85" spans="1:9" ht="22.5" x14ac:dyDescent="0.2">
      <c r="A85" s="836">
        <f>A86+A88</f>
        <v>300</v>
      </c>
      <c r="B85" s="837" t="s">
        <v>159</v>
      </c>
      <c r="C85" s="838" t="s">
        <v>6</v>
      </c>
      <c r="D85" s="841" t="s">
        <v>546</v>
      </c>
      <c r="E85" s="840">
        <f>E86+E88+E87</f>
        <v>300</v>
      </c>
      <c r="F85" s="1548">
        <f>F86+F88+F87</f>
        <v>300</v>
      </c>
      <c r="G85" s="391"/>
      <c r="H85" s="727"/>
    </row>
    <row r="86" spans="1:9" x14ac:dyDescent="0.2">
      <c r="A86" s="802">
        <v>150</v>
      </c>
      <c r="B86" s="426" t="s">
        <v>168</v>
      </c>
      <c r="C86" s="405" t="s">
        <v>1518</v>
      </c>
      <c r="D86" s="721" t="s">
        <v>2508</v>
      </c>
      <c r="E86" s="833">
        <v>100</v>
      </c>
      <c r="F86" s="1498">
        <v>100</v>
      </c>
      <c r="G86" s="2540" t="s">
        <v>2505</v>
      </c>
      <c r="H86" s="727"/>
    </row>
    <row r="87" spans="1:9" x14ac:dyDescent="0.2">
      <c r="A87" s="798"/>
      <c r="B87" s="426" t="s">
        <v>168</v>
      </c>
      <c r="C87" s="405" t="s">
        <v>2509</v>
      </c>
      <c r="D87" s="721" t="s">
        <v>2313</v>
      </c>
      <c r="E87" s="833">
        <v>100</v>
      </c>
      <c r="F87" s="1498">
        <v>100</v>
      </c>
      <c r="G87" s="845"/>
      <c r="H87" s="727"/>
    </row>
    <row r="88" spans="1:9" ht="15.75" customHeight="1" x14ac:dyDescent="0.2">
      <c r="A88" s="798">
        <v>150</v>
      </c>
      <c r="B88" s="426" t="s">
        <v>168</v>
      </c>
      <c r="C88" s="968" t="s">
        <v>1780</v>
      </c>
      <c r="D88" s="969" t="s">
        <v>1779</v>
      </c>
      <c r="E88" s="993">
        <v>100</v>
      </c>
      <c r="F88" s="2006">
        <v>100</v>
      </c>
      <c r="G88" s="276"/>
      <c r="H88" s="727"/>
    </row>
    <row r="89" spans="1:9" x14ac:dyDescent="0.2">
      <c r="A89" s="842">
        <f>SUM(A90:A91)</f>
        <v>400</v>
      </c>
      <c r="B89" s="585" t="s">
        <v>159</v>
      </c>
      <c r="C89" s="843" t="s">
        <v>6</v>
      </c>
      <c r="D89" s="1542" t="s">
        <v>547</v>
      </c>
      <c r="E89" s="1263">
        <f>SUM(E90:E91)</f>
        <v>250</v>
      </c>
      <c r="F89" s="1549">
        <f>SUM(F90:F91)</f>
        <v>250</v>
      </c>
      <c r="G89" s="391"/>
      <c r="H89" s="727"/>
    </row>
    <row r="90" spans="1:9" x14ac:dyDescent="0.2">
      <c r="A90" s="802">
        <v>250</v>
      </c>
      <c r="B90" s="426" t="s">
        <v>168</v>
      </c>
      <c r="C90" s="405" t="s">
        <v>1519</v>
      </c>
      <c r="D90" s="721" t="s">
        <v>1786</v>
      </c>
      <c r="E90" s="833">
        <v>250</v>
      </c>
      <c r="F90" s="1498">
        <v>250</v>
      </c>
      <c r="G90" s="258"/>
      <c r="H90" s="727"/>
    </row>
    <row r="91" spans="1:9" x14ac:dyDescent="0.2">
      <c r="A91" s="802">
        <v>150</v>
      </c>
      <c r="B91" s="426" t="s">
        <v>168</v>
      </c>
      <c r="C91" s="405" t="s">
        <v>1784</v>
      </c>
      <c r="D91" s="721" t="s">
        <v>1785</v>
      </c>
      <c r="E91" s="833">
        <v>0</v>
      </c>
      <c r="F91" s="1498">
        <v>0</v>
      </c>
      <c r="G91" s="258"/>
      <c r="H91" s="727"/>
    </row>
    <row r="92" spans="1:9" ht="22.5" x14ac:dyDescent="0.2">
      <c r="A92" s="1545">
        <f>A93</f>
        <v>0</v>
      </c>
      <c r="B92" s="1539" t="s">
        <v>159</v>
      </c>
      <c r="C92" s="1540" t="s">
        <v>6</v>
      </c>
      <c r="D92" s="1546" t="s">
        <v>1012</v>
      </c>
      <c r="E92" s="1553">
        <f>E93</f>
        <v>0</v>
      </c>
      <c r="F92" s="2013">
        <f>F93</f>
        <v>0</v>
      </c>
      <c r="G92" s="2007"/>
      <c r="H92" s="855"/>
    </row>
    <row r="93" spans="1:9" ht="22.5" x14ac:dyDescent="0.2">
      <c r="A93" s="1547"/>
      <c r="B93" s="1554" t="s">
        <v>168</v>
      </c>
      <c r="C93" s="1541" t="s">
        <v>1520</v>
      </c>
      <c r="D93" s="1543" t="s">
        <v>1011</v>
      </c>
      <c r="E93" s="1555"/>
      <c r="F93" s="1550"/>
      <c r="G93" s="2008"/>
      <c r="H93" s="855"/>
    </row>
    <row r="94" spans="1:9" s="748" customFormat="1" x14ac:dyDescent="0.2">
      <c r="A94" s="842">
        <f>SUM(A95:A95)</f>
        <v>200</v>
      </c>
      <c r="B94" s="585" t="s">
        <v>159</v>
      </c>
      <c r="C94" s="843" t="s">
        <v>6</v>
      </c>
      <c r="D94" s="1542" t="s">
        <v>548</v>
      </c>
      <c r="E94" s="1263">
        <f>E95</f>
        <v>200</v>
      </c>
      <c r="F94" s="1549">
        <f>F95</f>
        <v>200</v>
      </c>
      <c r="G94" s="391"/>
      <c r="H94" s="727"/>
      <c r="I94" s="727"/>
    </row>
    <row r="95" spans="1:9" s="748" customFormat="1" x14ac:dyDescent="0.2">
      <c r="A95" s="802">
        <v>200</v>
      </c>
      <c r="B95" s="426" t="s">
        <v>168</v>
      </c>
      <c r="C95" s="405" t="s">
        <v>1521</v>
      </c>
      <c r="D95" s="721" t="s">
        <v>549</v>
      </c>
      <c r="E95" s="833">
        <v>200</v>
      </c>
      <c r="F95" s="1498">
        <v>200</v>
      </c>
      <c r="G95" s="845"/>
      <c r="H95" s="727"/>
      <c r="I95" s="727"/>
    </row>
    <row r="96" spans="1:9" x14ac:dyDescent="0.2">
      <c r="A96" s="836">
        <f>A97+A98+A99+A100</f>
        <v>1161</v>
      </c>
      <c r="B96" s="837" t="s">
        <v>159</v>
      </c>
      <c r="C96" s="838" t="s">
        <v>6</v>
      </c>
      <c r="D96" s="839" t="s">
        <v>550</v>
      </c>
      <c r="E96" s="840">
        <f>E97+E98+E99+E100</f>
        <v>1654</v>
      </c>
      <c r="F96" s="1548">
        <f t="shared" ref="F96" si="2">F97+F98+F99+F100</f>
        <v>1654</v>
      </c>
      <c r="G96" s="391"/>
      <c r="H96" s="727"/>
    </row>
    <row r="97" spans="1:9" x14ac:dyDescent="0.2">
      <c r="A97" s="802">
        <v>200</v>
      </c>
      <c r="B97" s="426" t="s">
        <v>168</v>
      </c>
      <c r="C97" s="405" t="s">
        <v>1522</v>
      </c>
      <c r="D97" s="721" t="s">
        <v>2026</v>
      </c>
      <c r="E97" s="833">
        <v>250</v>
      </c>
      <c r="F97" s="1498">
        <v>250</v>
      </c>
      <c r="G97" s="845"/>
      <c r="H97" s="727"/>
    </row>
    <row r="98" spans="1:9" x14ac:dyDescent="0.2">
      <c r="A98" s="802">
        <v>411</v>
      </c>
      <c r="B98" s="426" t="s">
        <v>168</v>
      </c>
      <c r="C98" s="405" t="s">
        <v>1523</v>
      </c>
      <c r="D98" s="721" t="s">
        <v>551</v>
      </c>
      <c r="E98" s="833">
        <v>444</v>
      </c>
      <c r="F98" s="1498">
        <v>444</v>
      </c>
      <c r="G98" s="845"/>
      <c r="H98" s="727"/>
    </row>
    <row r="99" spans="1:9" ht="22.5" x14ac:dyDescent="0.2">
      <c r="A99" s="802">
        <v>150</v>
      </c>
      <c r="B99" s="426" t="s">
        <v>168</v>
      </c>
      <c r="C99" s="405" t="s">
        <v>1777</v>
      </c>
      <c r="D99" s="272" t="s">
        <v>1526</v>
      </c>
      <c r="E99" s="833">
        <v>50</v>
      </c>
      <c r="F99" s="1498">
        <v>50</v>
      </c>
      <c r="G99" s="845"/>
      <c r="H99" s="727"/>
    </row>
    <row r="100" spans="1:9" ht="22.5" x14ac:dyDescent="0.2">
      <c r="A100" s="802">
        <v>400</v>
      </c>
      <c r="B100" s="426" t="s">
        <v>168</v>
      </c>
      <c r="C100" s="405" t="s">
        <v>2029</v>
      </c>
      <c r="D100" s="272" t="s">
        <v>1778</v>
      </c>
      <c r="E100" s="833">
        <v>910</v>
      </c>
      <c r="F100" s="1498">
        <v>910</v>
      </c>
      <c r="G100" s="845"/>
      <c r="H100" s="727"/>
    </row>
    <row r="101" spans="1:9" x14ac:dyDescent="0.2">
      <c r="A101" s="836">
        <f>A102</f>
        <v>100</v>
      </c>
      <c r="B101" s="837" t="s">
        <v>159</v>
      </c>
      <c r="C101" s="838" t="s">
        <v>6</v>
      </c>
      <c r="D101" s="839" t="s">
        <v>552</v>
      </c>
      <c r="E101" s="840">
        <f>E102</f>
        <v>100</v>
      </c>
      <c r="F101" s="1548">
        <f>F102</f>
        <v>100</v>
      </c>
      <c r="G101" s="258"/>
      <c r="H101" s="727"/>
    </row>
    <row r="102" spans="1:9" x14ac:dyDescent="0.2">
      <c r="A102" s="804">
        <v>100</v>
      </c>
      <c r="B102" s="846" t="s">
        <v>168</v>
      </c>
      <c r="C102" s="408" t="s">
        <v>1524</v>
      </c>
      <c r="D102" s="1544" t="s">
        <v>553</v>
      </c>
      <c r="E102" s="930">
        <v>100</v>
      </c>
      <c r="F102" s="1551">
        <v>100</v>
      </c>
      <c r="G102" s="848"/>
      <c r="H102" s="727"/>
    </row>
    <row r="103" spans="1:9" x14ac:dyDescent="0.2">
      <c r="A103" s="849">
        <f>A104</f>
        <v>100</v>
      </c>
      <c r="B103" s="850" t="s">
        <v>159</v>
      </c>
      <c r="C103" s="851" t="s">
        <v>6</v>
      </c>
      <c r="D103" s="1296" t="s">
        <v>554</v>
      </c>
      <c r="E103" s="1556">
        <f>E104</f>
        <v>100</v>
      </c>
      <c r="F103" s="1552">
        <f>F104</f>
        <v>100</v>
      </c>
      <c r="G103" s="2541"/>
      <c r="H103" s="852"/>
    </row>
    <row r="104" spans="1:9" x14ac:dyDescent="0.2">
      <c r="A104" s="802">
        <v>100</v>
      </c>
      <c r="B104" s="426" t="s">
        <v>168</v>
      </c>
      <c r="C104" s="405" t="s">
        <v>1525</v>
      </c>
      <c r="D104" s="721" t="s">
        <v>555</v>
      </c>
      <c r="E104" s="833">
        <v>100</v>
      </c>
      <c r="F104" s="1498">
        <v>100</v>
      </c>
      <c r="G104" s="845"/>
      <c r="H104" s="748"/>
    </row>
    <row r="105" spans="1:9" s="852" customFormat="1" x14ac:dyDescent="0.2">
      <c r="A105" s="849">
        <f>A106</f>
        <v>4500</v>
      </c>
      <c r="B105" s="850" t="s">
        <v>159</v>
      </c>
      <c r="C105" s="851" t="s">
        <v>6</v>
      </c>
      <c r="D105" s="1296" t="s">
        <v>1782</v>
      </c>
      <c r="E105" s="1556">
        <f>E106</f>
        <v>0</v>
      </c>
      <c r="F105" s="1552">
        <v>0</v>
      </c>
      <c r="G105" s="2541"/>
      <c r="H105" s="748"/>
      <c r="I105" s="727"/>
    </row>
    <row r="106" spans="1:9" s="748" customFormat="1" ht="12" thickBot="1" x14ac:dyDescent="0.25">
      <c r="A106" s="805">
        <v>4500</v>
      </c>
      <c r="B106" s="870" t="s">
        <v>168</v>
      </c>
      <c r="C106" s="871" t="s">
        <v>1783</v>
      </c>
      <c r="D106" s="2860" t="s">
        <v>1782</v>
      </c>
      <c r="E106" s="935"/>
      <c r="F106" s="1864"/>
      <c r="G106" s="1027"/>
      <c r="I106" s="727"/>
    </row>
    <row r="107" spans="1:9" s="748" customFormat="1" x14ac:dyDescent="0.2">
      <c r="A107" s="727"/>
      <c r="B107" s="781"/>
      <c r="C107" s="727"/>
      <c r="D107" s="2539"/>
      <c r="E107" s="727"/>
      <c r="F107" s="727"/>
      <c r="G107" s="727"/>
      <c r="H107" s="781"/>
      <c r="I107" s="727"/>
    </row>
    <row r="108" spans="1:9" s="748" customFormat="1" ht="9" customHeight="1" x14ac:dyDescent="0.2">
      <c r="A108" s="793"/>
      <c r="B108" s="853"/>
      <c r="C108" s="854"/>
      <c r="D108" s="856"/>
      <c r="E108" s="793"/>
      <c r="F108" s="793"/>
      <c r="G108" s="857"/>
      <c r="H108" s="727"/>
      <c r="I108" s="727"/>
    </row>
    <row r="109" spans="1:9" ht="18" customHeight="1" x14ac:dyDescent="0.25">
      <c r="A109" s="748"/>
      <c r="B109" s="807" t="s">
        <v>556</v>
      </c>
      <c r="C109" s="180"/>
      <c r="D109" s="180"/>
      <c r="E109" s="180"/>
      <c r="F109" s="180"/>
      <c r="G109" s="180"/>
      <c r="H109" s="499"/>
    </row>
    <row r="110" spans="1:9" ht="12.75" customHeight="1" thickBot="1" x14ac:dyDescent="0.25">
      <c r="B110" s="783"/>
      <c r="C110" s="783"/>
      <c r="D110" s="783"/>
      <c r="E110" s="217"/>
      <c r="F110" s="217"/>
      <c r="G110" s="162" t="s">
        <v>105</v>
      </c>
      <c r="H110" s="784"/>
    </row>
    <row r="111" spans="1:9" s="748" customFormat="1" ht="18.75" customHeight="1" x14ac:dyDescent="0.2">
      <c r="A111" s="3103" t="s">
        <v>2151</v>
      </c>
      <c r="B111" s="3115" t="s">
        <v>289</v>
      </c>
      <c r="C111" s="3117" t="s">
        <v>557</v>
      </c>
      <c r="D111" s="3119" t="s">
        <v>269</v>
      </c>
      <c r="E111" s="3111" t="s">
        <v>2160</v>
      </c>
      <c r="F111" s="3113" t="s">
        <v>2153</v>
      </c>
      <c r="G111" s="3186" t="s">
        <v>156</v>
      </c>
      <c r="H111" s="727"/>
    </row>
    <row r="112" spans="1:9" ht="12" thickBot="1" x14ac:dyDescent="0.25">
      <c r="A112" s="3104"/>
      <c r="B112" s="3144"/>
      <c r="C112" s="3141"/>
      <c r="D112" s="3121"/>
      <c r="E112" s="3112"/>
      <c r="F112" s="3147"/>
      <c r="G112" s="3187"/>
      <c r="H112" s="727"/>
    </row>
    <row r="113" spans="1:8" ht="18" customHeight="1" thickBot="1" x14ac:dyDescent="0.25">
      <c r="A113" s="166">
        <f>A114</f>
        <v>49210</v>
      </c>
      <c r="B113" s="164" t="s">
        <v>2</v>
      </c>
      <c r="C113" s="433" t="s">
        <v>157</v>
      </c>
      <c r="D113" s="165" t="s">
        <v>158</v>
      </c>
      <c r="E113" s="858">
        <f>E114</f>
        <v>68460</v>
      </c>
      <c r="F113" s="166">
        <f>F114</f>
        <v>68460</v>
      </c>
      <c r="G113" s="794" t="s">
        <v>6</v>
      </c>
      <c r="H113" s="748"/>
    </row>
    <row r="114" spans="1:8" ht="18.75" customHeight="1" x14ac:dyDescent="0.2">
      <c r="A114" s="827">
        <f>SUM(A115:A127)</f>
        <v>49210</v>
      </c>
      <c r="B114" s="676" t="s">
        <v>6</v>
      </c>
      <c r="C114" s="828" t="s">
        <v>6</v>
      </c>
      <c r="D114" s="861" t="s">
        <v>558</v>
      </c>
      <c r="E114" s="862">
        <f>SUM(E115:E127)</f>
        <v>68460</v>
      </c>
      <c r="F114" s="796">
        <f>SUM(F115:F127)</f>
        <v>68460</v>
      </c>
      <c r="G114" s="353"/>
      <c r="H114" s="727"/>
    </row>
    <row r="115" spans="1:8" s="748" customFormat="1" ht="15" customHeight="1" x14ac:dyDescent="0.2">
      <c r="A115" s="802">
        <v>6000</v>
      </c>
      <c r="B115" s="426" t="s">
        <v>2</v>
      </c>
      <c r="C115" s="405" t="s">
        <v>1527</v>
      </c>
      <c r="D115" s="844" t="s">
        <v>553</v>
      </c>
      <c r="E115" s="864">
        <v>6500</v>
      </c>
      <c r="F115" s="834">
        <v>6500</v>
      </c>
      <c r="G115" s="984"/>
      <c r="H115" s="727"/>
    </row>
    <row r="116" spans="1:8" x14ac:dyDescent="0.2">
      <c r="A116" s="802">
        <v>80</v>
      </c>
      <c r="B116" s="426" t="s">
        <v>2</v>
      </c>
      <c r="C116" s="405" t="s">
        <v>1528</v>
      </c>
      <c r="D116" s="844" t="s">
        <v>139</v>
      </c>
      <c r="E116" s="864">
        <v>80</v>
      </c>
      <c r="F116" s="834">
        <v>80</v>
      </c>
      <c r="G116" s="276"/>
      <c r="H116" s="727"/>
    </row>
    <row r="117" spans="1:8" ht="33.75" x14ac:dyDescent="0.2">
      <c r="A117" s="804">
        <v>600</v>
      </c>
      <c r="B117" s="846" t="s">
        <v>2</v>
      </c>
      <c r="C117" s="408" t="s">
        <v>1529</v>
      </c>
      <c r="D117" s="866" t="s">
        <v>559</v>
      </c>
      <c r="E117" s="867">
        <v>600</v>
      </c>
      <c r="F117" s="847">
        <v>600</v>
      </c>
      <c r="G117" s="2542"/>
      <c r="H117" s="727"/>
    </row>
    <row r="118" spans="1:8" x14ac:dyDescent="0.2">
      <c r="A118" s="804">
        <v>500</v>
      </c>
      <c r="B118" s="846" t="s">
        <v>2</v>
      </c>
      <c r="C118" s="408" t="s">
        <v>1787</v>
      </c>
      <c r="D118" s="866" t="s">
        <v>1539</v>
      </c>
      <c r="E118" s="867">
        <v>100</v>
      </c>
      <c r="F118" s="847">
        <v>100</v>
      </c>
      <c r="G118" s="2542"/>
      <c r="H118" s="727"/>
    </row>
    <row r="119" spans="1:8" ht="22.5" customHeight="1" x14ac:dyDescent="0.2">
      <c r="A119" s="802">
        <v>34000</v>
      </c>
      <c r="B119" s="426" t="s">
        <v>2</v>
      </c>
      <c r="C119" s="405" t="s">
        <v>1530</v>
      </c>
      <c r="D119" s="480" t="s">
        <v>560</v>
      </c>
      <c r="E119" s="864">
        <v>50000</v>
      </c>
      <c r="F119" s="834">
        <v>50000</v>
      </c>
      <c r="G119" s="354"/>
      <c r="H119" s="727"/>
    </row>
    <row r="120" spans="1:8" ht="12.75" customHeight="1" x14ac:dyDescent="0.2">
      <c r="A120" s="804">
        <v>650</v>
      </c>
      <c r="B120" s="846" t="s">
        <v>2</v>
      </c>
      <c r="C120" s="408" t="s">
        <v>1531</v>
      </c>
      <c r="D120" s="866" t="s">
        <v>137</v>
      </c>
      <c r="E120" s="867">
        <v>800</v>
      </c>
      <c r="F120" s="847">
        <v>800</v>
      </c>
      <c r="G120" s="354"/>
      <c r="H120" s="727"/>
    </row>
    <row r="121" spans="1:8" x14ac:dyDescent="0.2">
      <c r="A121" s="802">
        <v>500</v>
      </c>
      <c r="B121" s="426" t="s">
        <v>2</v>
      </c>
      <c r="C121" s="405" t="s">
        <v>1532</v>
      </c>
      <c r="D121" s="480" t="s">
        <v>138</v>
      </c>
      <c r="E121" s="864">
        <v>800</v>
      </c>
      <c r="F121" s="834">
        <v>800</v>
      </c>
      <c r="G121" s="276"/>
      <c r="H121" s="727"/>
    </row>
    <row r="122" spans="1:8" x14ac:dyDescent="0.2">
      <c r="A122" s="798">
        <v>2150</v>
      </c>
      <c r="B122" s="1298" t="s">
        <v>2</v>
      </c>
      <c r="C122" s="968" t="s">
        <v>1535</v>
      </c>
      <c r="D122" s="1000" t="s">
        <v>1536</v>
      </c>
      <c r="E122" s="1024">
        <v>2150</v>
      </c>
      <c r="F122" s="994">
        <v>2150</v>
      </c>
      <c r="G122" s="278"/>
      <c r="H122" s="727"/>
    </row>
    <row r="123" spans="1:8" x14ac:dyDescent="0.2">
      <c r="A123" s="802">
        <v>70</v>
      </c>
      <c r="B123" s="426" t="s">
        <v>2</v>
      </c>
      <c r="C123" s="405" t="s">
        <v>1533</v>
      </c>
      <c r="D123" s="480" t="s">
        <v>1534</v>
      </c>
      <c r="E123" s="864">
        <v>70</v>
      </c>
      <c r="F123" s="834">
        <v>70</v>
      </c>
      <c r="G123" s="276"/>
      <c r="H123" s="727"/>
    </row>
    <row r="124" spans="1:8" x14ac:dyDescent="0.2">
      <c r="A124" s="802">
        <v>260</v>
      </c>
      <c r="B124" s="426" t="s">
        <v>2</v>
      </c>
      <c r="C124" s="405" t="s">
        <v>1538</v>
      </c>
      <c r="D124" s="480" t="s">
        <v>2027</v>
      </c>
      <c r="E124" s="864">
        <v>260</v>
      </c>
      <c r="F124" s="834">
        <v>260</v>
      </c>
      <c r="G124" s="276"/>
      <c r="H124" s="727"/>
    </row>
    <row r="125" spans="1:8" ht="22.5" x14ac:dyDescent="0.2">
      <c r="A125" s="802">
        <v>4000</v>
      </c>
      <c r="B125" s="426" t="s">
        <v>2</v>
      </c>
      <c r="C125" s="405" t="s">
        <v>2030</v>
      </c>
      <c r="D125" s="480" t="s">
        <v>1789</v>
      </c>
      <c r="E125" s="864">
        <v>6000</v>
      </c>
      <c r="F125" s="834">
        <v>6000</v>
      </c>
      <c r="G125" s="276"/>
      <c r="H125" s="727"/>
    </row>
    <row r="126" spans="1:8" x14ac:dyDescent="0.2">
      <c r="A126" s="802">
        <v>400</v>
      </c>
      <c r="B126" s="426" t="s">
        <v>2</v>
      </c>
      <c r="C126" s="405" t="s">
        <v>2031</v>
      </c>
      <c r="D126" s="480" t="s">
        <v>1788</v>
      </c>
      <c r="E126" s="864">
        <v>600</v>
      </c>
      <c r="F126" s="834">
        <v>600</v>
      </c>
      <c r="G126" s="276"/>
    </row>
    <row r="127" spans="1:8" ht="12.75" customHeight="1" thickBot="1" x14ac:dyDescent="0.25">
      <c r="A127" s="1557"/>
      <c r="B127" s="1558" t="s">
        <v>2</v>
      </c>
      <c r="C127" s="2867" t="s">
        <v>2510</v>
      </c>
      <c r="D127" s="2136" t="s">
        <v>2315</v>
      </c>
      <c r="E127" s="1559">
        <v>500</v>
      </c>
      <c r="F127" s="989">
        <v>500</v>
      </c>
      <c r="G127" s="2814"/>
    </row>
    <row r="128" spans="1:8" ht="9" customHeight="1" x14ac:dyDescent="0.2">
      <c r="A128" s="793"/>
      <c r="B128" s="853"/>
      <c r="C128" s="854"/>
      <c r="D128" s="186"/>
      <c r="E128" s="793"/>
      <c r="F128" s="793"/>
      <c r="G128" s="665"/>
    </row>
    <row r="129" spans="1:8" ht="16.5" customHeight="1" x14ac:dyDescent="0.25">
      <c r="A129" s="748"/>
      <c r="B129" s="807" t="s">
        <v>561</v>
      </c>
      <c r="C129" s="180"/>
      <c r="D129" s="180"/>
      <c r="E129" s="180"/>
      <c r="F129" s="180"/>
      <c r="G129" s="180"/>
    </row>
    <row r="130" spans="1:8" ht="12.75" customHeight="1" thickBot="1" x14ac:dyDescent="0.25">
      <c r="A130" s="748"/>
      <c r="B130" s="783"/>
      <c r="C130" s="783"/>
      <c r="D130" s="783"/>
      <c r="E130" s="162"/>
      <c r="F130" s="162"/>
      <c r="G130" s="162" t="s">
        <v>105</v>
      </c>
    </row>
    <row r="131" spans="1:8" ht="18.75" customHeight="1" x14ac:dyDescent="0.2">
      <c r="A131" s="3103" t="s">
        <v>2151</v>
      </c>
      <c r="B131" s="3181" t="s">
        <v>153</v>
      </c>
      <c r="C131" s="3184" t="s">
        <v>562</v>
      </c>
      <c r="D131" s="3124" t="s">
        <v>286</v>
      </c>
      <c r="E131" s="3111" t="s">
        <v>2160</v>
      </c>
      <c r="F131" s="3113" t="s">
        <v>2153</v>
      </c>
      <c r="G131" s="3186" t="s">
        <v>156</v>
      </c>
    </row>
    <row r="132" spans="1:8" ht="12" thickBot="1" x14ac:dyDescent="0.25">
      <c r="A132" s="3104"/>
      <c r="B132" s="3182"/>
      <c r="C132" s="3185"/>
      <c r="D132" s="3125"/>
      <c r="E132" s="3112"/>
      <c r="F132" s="3147"/>
      <c r="G132" s="3187"/>
    </row>
    <row r="133" spans="1:8" ht="14.25" customHeight="1" thickBot="1" x14ac:dyDescent="0.25">
      <c r="A133" s="166">
        <f>A134</f>
        <v>14235.2</v>
      </c>
      <c r="B133" s="164" t="s">
        <v>2</v>
      </c>
      <c r="C133" s="282" t="s">
        <v>157</v>
      </c>
      <c r="D133" s="165" t="s">
        <v>158</v>
      </c>
      <c r="E133" s="166">
        <f>E134</f>
        <v>19000</v>
      </c>
      <c r="F133" s="166">
        <f>F134</f>
        <v>19000</v>
      </c>
      <c r="G133" s="794" t="s">
        <v>6</v>
      </c>
      <c r="H133" s="791"/>
    </row>
    <row r="134" spans="1:8" ht="15" customHeight="1" x14ac:dyDescent="0.2">
      <c r="A134" s="827">
        <f>SUM(A135:A141)</f>
        <v>14235.2</v>
      </c>
      <c r="B134" s="875" t="s">
        <v>6</v>
      </c>
      <c r="C134" s="876" t="s">
        <v>6</v>
      </c>
      <c r="D134" s="877" t="s">
        <v>287</v>
      </c>
      <c r="E134" s="862">
        <f>SUM(E135:E141)</f>
        <v>19000</v>
      </c>
      <c r="F134" s="796">
        <f>SUM(F135:F141)</f>
        <v>19000</v>
      </c>
      <c r="G134" s="878"/>
      <c r="H134" s="791"/>
    </row>
    <row r="135" spans="1:8" s="748" customFormat="1" ht="22.5" x14ac:dyDescent="0.25">
      <c r="A135" s="2543"/>
      <c r="B135" s="1678" t="s">
        <v>2</v>
      </c>
      <c r="C135" s="2544" t="s">
        <v>2511</v>
      </c>
      <c r="D135" s="2545" t="s">
        <v>2316</v>
      </c>
      <c r="E135" s="2512">
        <v>13500</v>
      </c>
      <c r="F135" s="994">
        <v>13500</v>
      </c>
      <c r="G135" s="2680"/>
      <c r="H135" s="791"/>
    </row>
    <row r="136" spans="1:8" s="748" customFormat="1" ht="22.5" x14ac:dyDescent="0.25">
      <c r="A136" s="641"/>
      <c r="B136" s="879" t="s">
        <v>2</v>
      </c>
      <c r="C136" s="2544" t="s">
        <v>2512</v>
      </c>
      <c r="D136" s="626" t="s">
        <v>2317</v>
      </c>
      <c r="E136" s="682">
        <v>3000</v>
      </c>
      <c r="F136" s="834">
        <v>3000</v>
      </c>
      <c r="G136" s="2680"/>
      <c r="H136" s="791"/>
    </row>
    <row r="137" spans="1:8" s="748" customFormat="1" ht="22.5" x14ac:dyDescent="0.25">
      <c r="A137" s="641"/>
      <c r="B137" s="879" t="s">
        <v>2</v>
      </c>
      <c r="C137" s="2544" t="s">
        <v>2513</v>
      </c>
      <c r="D137" s="626" t="s">
        <v>2318</v>
      </c>
      <c r="E137" s="682">
        <v>500</v>
      </c>
      <c r="F137" s="834">
        <v>500</v>
      </c>
      <c r="G137" s="2914"/>
      <c r="H137" s="791"/>
    </row>
    <row r="138" spans="1:8" s="748" customFormat="1" ht="16.5" customHeight="1" x14ac:dyDescent="0.25">
      <c r="A138" s="641"/>
      <c r="B138" s="879"/>
      <c r="C138" s="2544" t="s">
        <v>2514</v>
      </c>
      <c r="D138" s="626" t="s">
        <v>2319</v>
      </c>
      <c r="E138" s="682">
        <v>2000</v>
      </c>
      <c r="F138" s="834">
        <v>2000</v>
      </c>
      <c r="G138" s="2914"/>
      <c r="H138" s="791"/>
    </row>
    <row r="139" spans="1:8" s="748" customFormat="1" ht="22.5" x14ac:dyDescent="0.25">
      <c r="A139" s="2543">
        <v>10000</v>
      </c>
      <c r="B139" s="1678" t="s">
        <v>2</v>
      </c>
      <c r="C139" s="2544" t="s">
        <v>1537</v>
      </c>
      <c r="D139" s="2545" t="s">
        <v>1790</v>
      </c>
      <c r="E139" s="2512"/>
      <c r="F139" s="994"/>
      <c r="G139" s="2546"/>
      <c r="H139" s="791"/>
    </row>
    <row r="140" spans="1:8" s="748" customFormat="1" x14ac:dyDescent="0.25">
      <c r="A140" s="641">
        <v>235.2</v>
      </c>
      <c r="B140" s="879" t="s">
        <v>2</v>
      </c>
      <c r="C140" s="882" t="s">
        <v>1792</v>
      </c>
      <c r="D140" s="626" t="s">
        <v>1791</v>
      </c>
      <c r="E140" s="682"/>
      <c r="F140" s="834"/>
      <c r="G140" s="881"/>
      <c r="H140" s="791"/>
    </row>
    <row r="141" spans="1:8" s="748" customFormat="1" ht="23.25" thickBot="1" x14ac:dyDescent="0.3">
      <c r="A141" s="2934">
        <v>4000</v>
      </c>
      <c r="B141" s="883" t="s">
        <v>2</v>
      </c>
      <c r="C141" s="2817" t="s">
        <v>2032</v>
      </c>
      <c r="D141" s="2935" t="s">
        <v>1793</v>
      </c>
      <c r="E141" s="686"/>
      <c r="F141" s="873"/>
      <c r="G141" s="2936"/>
      <c r="H141" s="791"/>
    </row>
    <row r="142" spans="1:8" s="748" customFormat="1" x14ac:dyDescent="0.25">
      <c r="A142" s="233"/>
      <c r="B142" s="791"/>
      <c r="C142" s="1865"/>
      <c r="D142" s="232"/>
      <c r="E142" s="233"/>
      <c r="H142" s="791"/>
    </row>
    <row r="143" spans="1:8" s="748" customFormat="1" x14ac:dyDescent="0.2">
      <c r="A143" s="727"/>
      <c r="B143" s="781"/>
      <c r="C143" s="727"/>
      <c r="D143" s="727"/>
      <c r="E143" s="727"/>
      <c r="F143" s="727"/>
      <c r="G143" s="727"/>
      <c r="H143" s="781"/>
    </row>
    <row r="144" spans="1:8" s="748" customFormat="1" ht="20.25" customHeight="1" x14ac:dyDescent="0.25">
      <c r="A144" s="727"/>
      <c r="B144" s="807" t="s">
        <v>563</v>
      </c>
      <c r="C144" s="180"/>
      <c r="D144" s="180"/>
      <c r="E144" s="180"/>
      <c r="F144" s="180"/>
      <c r="G144" s="180"/>
      <c r="H144" s="499"/>
    </row>
    <row r="145" spans="1:8" ht="12.75" customHeight="1" thickBot="1" x14ac:dyDescent="0.25">
      <c r="B145" s="783"/>
      <c r="C145" s="884"/>
      <c r="D145" s="783"/>
      <c r="E145" s="217"/>
      <c r="F145" s="217"/>
      <c r="G145" s="217" t="s">
        <v>105</v>
      </c>
      <c r="H145" s="455"/>
    </row>
    <row r="146" spans="1:8" ht="18.75" customHeight="1" x14ac:dyDescent="0.2">
      <c r="A146" s="3103" t="s">
        <v>2151</v>
      </c>
      <c r="B146" s="3181" t="s">
        <v>153</v>
      </c>
      <c r="C146" s="3189" t="s">
        <v>564</v>
      </c>
      <c r="D146" s="3119" t="s">
        <v>348</v>
      </c>
      <c r="E146" s="3111" t="s">
        <v>2160</v>
      </c>
      <c r="F146" s="3113" t="s">
        <v>2153</v>
      </c>
      <c r="G146" s="3186" t="s">
        <v>156</v>
      </c>
      <c r="H146" s="727"/>
    </row>
    <row r="147" spans="1:8" ht="12" thickBot="1" x14ac:dyDescent="0.25">
      <c r="A147" s="3104"/>
      <c r="B147" s="3182"/>
      <c r="C147" s="3190"/>
      <c r="D147" s="3121"/>
      <c r="E147" s="3112"/>
      <c r="F147" s="3147"/>
      <c r="G147" s="3187"/>
      <c r="H147" s="727"/>
    </row>
    <row r="148" spans="1:8" s="748" customFormat="1" ht="15.75" customHeight="1" thickBot="1" x14ac:dyDescent="0.3">
      <c r="A148" s="166">
        <f>SUM(A149:A152)</f>
        <v>9207</v>
      </c>
      <c r="B148" s="164" t="s">
        <v>2</v>
      </c>
      <c r="C148" s="433" t="s">
        <v>157</v>
      </c>
      <c r="D148" s="282" t="s">
        <v>158</v>
      </c>
      <c r="E148" s="166">
        <f>SUM(E149:E152)</f>
        <v>8695</v>
      </c>
      <c r="F148" s="166">
        <f>SUM(F149:F152)</f>
        <v>8695</v>
      </c>
      <c r="G148" s="794" t="s">
        <v>6</v>
      </c>
    </row>
    <row r="149" spans="1:8" ht="22.5" x14ac:dyDescent="0.2">
      <c r="A149" s="438">
        <v>6507</v>
      </c>
      <c r="B149" s="1678" t="s">
        <v>2</v>
      </c>
      <c r="C149" s="2544" t="s">
        <v>2515</v>
      </c>
      <c r="D149" s="1000" t="s">
        <v>1796</v>
      </c>
      <c r="E149" s="440">
        <v>7860</v>
      </c>
      <c r="F149" s="441">
        <v>7860</v>
      </c>
      <c r="G149" s="2937"/>
      <c r="H149" s="727"/>
    </row>
    <row r="150" spans="1:8" ht="22.5" x14ac:dyDescent="0.2">
      <c r="A150" s="445"/>
      <c r="B150" s="879" t="s">
        <v>2</v>
      </c>
      <c r="C150" s="2938" t="s">
        <v>2515</v>
      </c>
      <c r="D150" s="480" t="s">
        <v>1797</v>
      </c>
      <c r="E150" s="446"/>
      <c r="F150" s="447"/>
      <c r="G150" s="2815"/>
      <c r="H150" s="727"/>
    </row>
    <row r="151" spans="1:8" ht="22.5" x14ac:dyDescent="0.2">
      <c r="A151" s="438">
        <v>2700</v>
      </c>
      <c r="B151" s="1678" t="s">
        <v>2</v>
      </c>
      <c r="C151" s="2618" t="s">
        <v>2033</v>
      </c>
      <c r="D151" s="1000" t="s">
        <v>1794</v>
      </c>
      <c r="E151" s="440">
        <v>835</v>
      </c>
      <c r="F151" s="441">
        <v>835</v>
      </c>
      <c r="G151" s="2009"/>
      <c r="H151" s="727"/>
    </row>
    <row r="152" spans="1:8" ht="23.25" thickBot="1" x14ac:dyDescent="0.25">
      <c r="A152" s="886"/>
      <c r="B152" s="883" t="s">
        <v>2</v>
      </c>
      <c r="C152" s="2135" t="s">
        <v>2033</v>
      </c>
      <c r="D152" s="887" t="s">
        <v>1795</v>
      </c>
      <c r="E152" s="2619"/>
      <c r="F152" s="2620"/>
      <c r="G152" s="2621"/>
      <c r="H152" s="727"/>
    </row>
    <row r="153" spans="1:8" x14ac:dyDescent="0.2">
      <c r="A153" s="444"/>
      <c r="B153" s="791"/>
      <c r="C153" s="1100"/>
      <c r="D153" s="186"/>
      <c r="E153" s="444"/>
      <c r="F153" s="444"/>
      <c r="G153" s="2547"/>
      <c r="H153" s="727"/>
    </row>
    <row r="155" spans="1:8" ht="15.75" x14ac:dyDescent="0.25">
      <c r="A155" s="748"/>
      <c r="B155" s="3188" t="s">
        <v>565</v>
      </c>
      <c r="C155" s="3188"/>
      <c r="D155" s="3188"/>
      <c r="E155" s="3188"/>
      <c r="F155" s="3188"/>
      <c r="G155" s="3188"/>
    </row>
    <row r="156" spans="1:8" ht="18.75" thickBot="1" x14ac:dyDescent="0.25">
      <c r="A156" s="748"/>
      <c r="B156" s="467"/>
      <c r="C156" s="467"/>
      <c r="D156" s="467"/>
      <c r="E156" s="468"/>
      <c r="F156" s="468"/>
      <c r="G156" s="468" t="s">
        <v>105</v>
      </c>
    </row>
    <row r="157" spans="1:8" ht="11.25" customHeight="1" x14ac:dyDescent="0.2">
      <c r="A157" s="3103" t="s">
        <v>2151</v>
      </c>
      <c r="B157" s="3115" t="s">
        <v>289</v>
      </c>
      <c r="C157" s="3117" t="s">
        <v>566</v>
      </c>
      <c r="D157" s="3124" t="s">
        <v>290</v>
      </c>
      <c r="E157" s="3111" t="s">
        <v>2160</v>
      </c>
      <c r="F157" s="3113" t="s">
        <v>2153</v>
      </c>
      <c r="G157" s="3186" t="s">
        <v>156</v>
      </c>
    </row>
    <row r="158" spans="1:8" ht="12" thickBot="1" x14ac:dyDescent="0.25">
      <c r="A158" s="3104"/>
      <c r="B158" s="3144"/>
      <c r="C158" s="3141"/>
      <c r="D158" s="3125"/>
      <c r="E158" s="3112"/>
      <c r="F158" s="3147"/>
      <c r="G158" s="3187"/>
    </row>
    <row r="159" spans="1:8" ht="11.25" customHeight="1" thickBot="1" x14ac:dyDescent="0.25">
      <c r="A159" s="888">
        <f>A160</f>
        <v>1000</v>
      </c>
      <c r="B159" s="300" t="s">
        <v>1</v>
      </c>
      <c r="C159" s="301" t="s">
        <v>157</v>
      </c>
      <c r="D159" s="889" t="s">
        <v>292</v>
      </c>
      <c r="E159" s="888">
        <f>E160</f>
        <v>1500</v>
      </c>
      <c r="F159" s="890">
        <f>F160</f>
        <v>1500</v>
      </c>
      <c r="G159" s="794" t="s">
        <v>6</v>
      </c>
    </row>
    <row r="160" spans="1:8" ht="15.75" customHeight="1" x14ac:dyDescent="0.2">
      <c r="A160" s="891">
        <f>SUM(A161:A161)</f>
        <v>1000</v>
      </c>
      <c r="B160" s="612" t="s">
        <v>2</v>
      </c>
      <c r="C160" s="709" t="s">
        <v>6</v>
      </c>
      <c r="D160" s="892" t="s">
        <v>1479</v>
      </c>
      <c r="E160" s="893">
        <f>SUM(E161:E161)</f>
        <v>1500</v>
      </c>
      <c r="F160" s="894">
        <f>SUM(F161:F161)</f>
        <v>1500</v>
      </c>
      <c r="G160" s="895"/>
    </row>
    <row r="161" spans="1:8" ht="14.25" customHeight="1" thickBot="1" x14ac:dyDescent="0.25">
      <c r="A161" s="896">
        <v>1000</v>
      </c>
      <c r="B161" s="722" t="s">
        <v>2</v>
      </c>
      <c r="C161" s="2137">
        <v>50100000000</v>
      </c>
      <c r="D161" s="2095" t="s">
        <v>567</v>
      </c>
      <c r="E161" s="2138">
        <v>1500</v>
      </c>
      <c r="F161" s="897">
        <v>1500</v>
      </c>
      <c r="G161" s="2139"/>
    </row>
    <row r="164" spans="1:8" ht="12" customHeight="1" x14ac:dyDescent="0.2"/>
    <row r="165" spans="1:8" x14ac:dyDescent="0.2">
      <c r="B165" s="727"/>
      <c r="H165" s="727"/>
    </row>
    <row r="166" spans="1:8" x14ac:dyDescent="0.2">
      <c r="B166" s="727"/>
      <c r="H166" s="727"/>
    </row>
    <row r="167" spans="1:8" x14ac:dyDescent="0.2">
      <c r="B167" s="727"/>
      <c r="H167" s="727"/>
    </row>
    <row r="168" spans="1:8" x14ac:dyDescent="0.2">
      <c r="B168" s="727"/>
      <c r="H168" s="727"/>
    </row>
    <row r="169" spans="1:8" x14ac:dyDescent="0.2">
      <c r="B169" s="727"/>
      <c r="H169" s="727"/>
    </row>
    <row r="170" spans="1:8" x14ac:dyDescent="0.2">
      <c r="B170" s="727"/>
      <c r="H170" s="727"/>
    </row>
    <row r="171" spans="1:8" x14ac:dyDescent="0.2">
      <c r="B171" s="727"/>
      <c r="H171" s="727"/>
    </row>
    <row r="172" spans="1:8" x14ac:dyDescent="0.2">
      <c r="B172" s="727"/>
      <c r="H172" s="727"/>
    </row>
    <row r="173" spans="1:8" x14ac:dyDescent="0.2">
      <c r="B173" s="727"/>
      <c r="H173" s="727"/>
    </row>
    <row r="174" spans="1:8" x14ac:dyDescent="0.2">
      <c r="B174" s="727"/>
      <c r="H174" s="727"/>
    </row>
    <row r="175" spans="1:8" x14ac:dyDescent="0.2">
      <c r="B175" s="727"/>
      <c r="H175" s="727"/>
    </row>
    <row r="176" spans="1:8" x14ac:dyDescent="0.2">
      <c r="B176" s="727"/>
      <c r="H176" s="727"/>
    </row>
    <row r="177" s="727" customFormat="1" x14ac:dyDescent="0.2"/>
  </sheetData>
  <mergeCells count="60">
    <mergeCell ref="G146:G147"/>
    <mergeCell ref="B155:G155"/>
    <mergeCell ref="A157:A158"/>
    <mergeCell ref="B157:B158"/>
    <mergeCell ref="C157:C158"/>
    <mergeCell ref="D157:D158"/>
    <mergeCell ref="E157:E158"/>
    <mergeCell ref="F157:F158"/>
    <mergeCell ref="G157:G158"/>
    <mergeCell ref="A146:A147"/>
    <mergeCell ref="B146:B147"/>
    <mergeCell ref="C146:C147"/>
    <mergeCell ref="D146:D147"/>
    <mergeCell ref="E146:E147"/>
    <mergeCell ref="F146:F147"/>
    <mergeCell ref="G111:G112"/>
    <mergeCell ref="A131:A132"/>
    <mergeCell ref="B131:B132"/>
    <mergeCell ref="C131:C132"/>
    <mergeCell ref="D131:D132"/>
    <mergeCell ref="E131:E132"/>
    <mergeCell ref="F131:F132"/>
    <mergeCell ref="G131:G132"/>
    <mergeCell ref="A111:A112"/>
    <mergeCell ref="B111:B112"/>
    <mergeCell ref="C111:C112"/>
    <mergeCell ref="D111:D112"/>
    <mergeCell ref="E111:E112"/>
    <mergeCell ref="F111:F112"/>
    <mergeCell ref="H47:H48"/>
    <mergeCell ref="B69:G69"/>
    <mergeCell ref="A71:A72"/>
    <mergeCell ref="B71:B72"/>
    <mergeCell ref="C71:C72"/>
    <mergeCell ref="D71:D72"/>
    <mergeCell ref="E71:E72"/>
    <mergeCell ref="F71:F72"/>
    <mergeCell ref="G71:G72"/>
    <mergeCell ref="B45:G45"/>
    <mergeCell ref="A47:A48"/>
    <mergeCell ref="B47:B48"/>
    <mergeCell ref="C47:C48"/>
    <mergeCell ref="D47:D48"/>
    <mergeCell ref="E47:E48"/>
    <mergeCell ref="F47:F48"/>
    <mergeCell ref="G47:G48"/>
    <mergeCell ref="B19:G19"/>
    <mergeCell ref="A21:A22"/>
    <mergeCell ref="B21:B22"/>
    <mergeCell ref="C21:C22"/>
    <mergeCell ref="D21:D22"/>
    <mergeCell ref="E21:E22"/>
    <mergeCell ref="F21:F22"/>
    <mergeCell ref="G21:G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8" fitToHeight="0" orientation="portrait" r:id="rId1"/>
  <headerFooter alignWithMargins="0"/>
  <rowBreaks count="2" manualBreakCount="2">
    <brk id="67" max="7" man="1"/>
    <brk id="127" max="7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E90E-EF2F-43FC-92AD-390CF48EA4B1}">
  <sheetPr>
    <tabColor theme="9" tint="0.39997558519241921"/>
  </sheetPr>
  <dimension ref="A1:I27"/>
  <sheetViews>
    <sheetView topLeftCell="A5" zoomScaleNormal="100" workbookViewId="0">
      <selection activeCell="J13" sqref="J13"/>
    </sheetView>
  </sheetViews>
  <sheetFormatPr defaultColWidth="9.140625" defaultRowHeight="12.75" x14ac:dyDescent="0.2"/>
  <cols>
    <col min="1" max="1" width="7.5703125" style="344" customWidth="1"/>
    <col min="2" max="2" width="3.7109375" style="344" customWidth="1"/>
    <col min="3" max="5" width="5.42578125" style="344" customWidth="1"/>
    <col min="6" max="6" width="20.7109375" style="344" customWidth="1"/>
    <col min="7" max="7" width="26.5703125" style="344" customWidth="1"/>
    <col min="8" max="8" width="12.7109375" style="344" customWidth="1"/>
    <col min="9" max="16384" width="9.140625" style="344"/>
  </cols>
  <sheetData>
    <row r="1" spans="1:9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3" spans="1:9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9" ht="15.75" x14ac:dyDescent="0.25">
      <c r="A4" s="91"/>
      <c r="B4" s="91"/>
      <c r="C4" s="91"/>
      <c r="D4" s="91"/>
      <c r="E4" s="91"/>
      <c r="F4" s="91"/>
      <c r="G4" s="91"/>
      <c r="H4" s="91"/>
    </row>
    <row r="5" spans="1:9" ht="15.75" x14ac:dyDescent="0.25">
      <c r="A5" s="3100" t="s">
        <v>136</v>
      </c>
      <c r="B5" s="3100"/>
      <c r="C5" s="3100"/>
      <c r="D5" s="3100"/>
      <c r="E5" s="3100"/>
      <c r="F5" s="3100"/>
      <c r="G5" s="3100"/>
      <c r="H5" s="3100"/>
    </row>
    <row r="6" spans="1:9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9" ht="12.75" customHeight="1" thickBot="1" x14ac:dyDescent="0.25">
      <c r="B7" s="729"/>
      <c r="C7" s="730"/>
      <c r="D7" s="730"/>
      <c r="E7" s="730"/>
      <c r="F7" s="730"/>
      <c r="G7" s="730"/>
      <c r="H7" s="731" t="s">
        <v>67</v>
      </c>
    </row>
    <row r="8" spans="1:9" s="733" customFormat="1" ht="18.75" customHeight="1" thickBot="1" x14ac:dyDescent="0.3">
      <c r="A8" s="732" t="s">
        <v>2151</v>
      </c>
      <c r="B8" s="1696" t="s">
        <v>494</v>
      </c>
      <c r="C8" s="1697"/>
      <c r="D8" s="1697"/>
      <c r="E8" s="1698"/>
      <c r="F8" s="3063" t="s">
        <v>495</v>
      </c>
      <c r="G8" s="3064"/>
      <c r="H8" s="2991" t="s">
        <v>2153</v>
      </c>
    </row>
    <row r="9" spans="1:9" s="733" customFormat="1" ht="16.5" customHeight="1" thickBot="1" x14ac:dyDescent="0.3">
      <c r="A9" s="738">
        <f>SUM(A10:A26)</f>
        <v>7639.12</v>
      </c>
      <c r="B9" s="899" t="s">
        <v>2</v>
      </c>
      <c r="C9" s="899" t="s">
        <v>496</v>
      </c>
      <c r="D9" s="900" t="s">
        <v>497</v>
      </c>
      <c r="E9" s="901" t="s">
        <v>498</v>
      </c>
      <c r="F9" s="3174" t="s">
        <v>568</v>
      </c>
      <c r="G9" s="3197"/>
      <c r="H9" s="1762">
        <f>SUM(H10:H26)</f>
        <v>7612.6399999999994</v>
      </c>
      <c r="I9" s="2816"/>
    </row>
    <row r="10" spans="1:9" s="733" customFormat="1" ht="12.75" customHeight="1" x14ac:dyDescent="0.25">
      <c r="A10" s="1764">
        <v>1117.9449999999999</v>
      </c>
      <c r="B10" s="739" t="s">
        <v>159</v>
      </c>
      <c r="C10" s="902">
        <v>1501</v>
      </c>
      <c r="D10" s="903">
        <v>4357</v>
      </c>
      <c r="E10" s="904">
        <v>2122</v>
      </c>
      <c r="F10" s="3195" t="s">
        <v>1360</v>
      </c>
      <c r="G10" s="3196"/>
      <c r="H10" s="2994">
        <v>919.65599999999995</v>
      </c>
      <c r="I10" s="1700"/>
    </row>
    <row r="11" spans="1:9" s="733" customFormat="1" ht="25.5" customHeight="1" x14ac:dyDescent="0.25">
      <c r="A11" s="1765">
        <v>141.535</v>
      </c>
      <c r="B11" s="746" t="s">
        <v>159</v>
      </c>
      <c r="C11" s="905">
        <v>1502</v>
      </c>
      <c r="D11" s="906">
        <v>4312</v>
      </c>
      <c r="E11" s="907">
        <v>2122</v>
      </c>
      <c r="F11" s="3191" t="s">
        <v>1361</v>
      </c>
      <c r="G11" s="3192"/>
      <c r="H11" s="2995">
        <v>142.285</v>
      </c>
      <c r="I11" s="1700"/>
    </row>
    <row r="12" spans="1:9" s="733" customFormat="1" x14ac:dyDescent="0.25">
      <c r="A12" s="1765">
        <v>62.866999999999997</v>
      </c>
      <c r="B12" s="746" t="s">
        <v>159</v>
      </c>
      <c r="C12" s="905">
        <v>1504</v>
      </c>
      <c r="D12" s="906">
        <v>4357</v>
      </c>
      <c r="E12" s="907">
        <v>2122</v>
      </c>
      <c r="F12" s="3193" t="s">
        <v>1362</v>
      </c>
      <c r="G12" s="3194" t="s">
        <v>521</v>
      </c>
      <c r="H12" s="2995">
        <v>64.998999999999995</v>
      </c>
      <c r="I12" s="1700"/>
    </row>
    <row r="13" spans="1:9" s="733" customFormat="1" x14ac:dyDescent="0.25">
      <c r="A13" s="1765">
        <v>417.82799999999997</v>
      </c>
      <c r="B13" s="746" t="s">
        <v>159</v>
      </c>
      <c r="C13" s="905">
        <v>1505</v>
      </c>
      <c r="D13" s="906">
        <v>4357</v>
      </c>
      <c r="E13" s="907">
        <v>2122</v>
      </c>
      <c r="F13" s="3193" t="s">
        <v>1363</v>
      </c>
      <c r="G13" s="3194" t="s">
        <v>569</v>
      </c>
      <c r="H13" s="2995">
        <v>458.38299999999998</v>
      </c>
      <c r="I13" s="1700"/>
    </row>
    <row r="14" spans="1:9" s="733" customFormat="1" x14ac:dyDescent="0.25">
      <c r="A14" s="1765">
        <v>74.34</v>
      </c>
      <c r="B14" s="746" t="s">
        <v>159</v>
      </c>
      <c r="C14" s="905">
        <v>1507</v>
      </c>
      <c r="D14" s="906">
        <v>4356</v>
      </c>
      <c r="E14" s="907">
        <v>2122</v>
      </c>
      <c r="F14" s="3193" t="s">
        <v>1364</v>
      </c>
      <c r="G14" s="3194" t="s">
        <v>523</v>
      </c>
      <c r="H14" s="2995">
        <v>37.271999999999998</v>
      </c>
      <c r="I14" s="1700"/>
    </row>
    <row r="15" spans="1:9" s="733" customFormat="1" x14ac:dyDescent="0.25">
      <c r="A15" s="1765">
        <v>110.94</v>
      </c>
      <c r="B15" s="746" t="s">
        <v>159</v>
      </c>
      <c r="C15" s="905">
        <v>1508</v>
      </c>
      <c r="D15" s="906">
        <v>4357</v>
      </c>
      <c r="E15" s="907">
        <v>2122</v>
      </c>
      <c r="F15" s="3193" t="s">
        <v>1365</v>
      </c>
      <c r="G15" s="3194" t="s">
        <v>524</v>
      </c>
      <c r="H15" s="2995">
        <v>110.94</v>
      </c>
      <c r="I15" s="1700"/>
    </row>
    <row r="16" spans="1:9" s="733" customFormat="1" x14ac:dyDescent="0.25">
      <c r="A16" s="1765">
        <v>332.76499999999999</v>
      </c>
      <c r="B16" s="746" t="s">
        <v>159</v>
      </c>
      <c r="C16" s="905">
        <v>1509</v>
      </c>
      <c r="D16" s="906">
        <v>4357</v>
      </c>
      <c r="E16" s="907">
        <v>2122</v>
      </c>
      <c r="F16" s="3193" t="s">
        <v>1366</v>
      </c>
      <c r="G16" s="3194" t="s">
        <v>525</v>
      </c>
      <c r="H16" s="2995">
        <v>455.84</v>
      </c>
      <c r="I16" s="1700"/>
    </row>
    <row r="17" spans="1:9" s="733" customFormat="1" x14ac:dyDescent="0.25">
      <c r="A17" s="1765">
        <v>907.11599999999999</v>
      </c>
      <c r="B17" s="746" t="s">
        <v>159</v>
      </c>
      <c r="C17" s="905">
        <v>1510</v>
      </c>
      <c r="D17" s="906">
        <v>4357</v>
      </c>
      <c r="E17" s="907">
        <v>2122</v>
      </c>
      <c r="F17" s="3193" t="s">
        <v>1367</v>
      </c>
      <c r="G17" s="3194" t="s">
        <v>526</v>
      </c>
      <c r="H17" s="2995">
        <v>907.11599999999999</v>
      </c>
      <c r="I17" s="1700"/>
    </row>
    <row r="18" spans="1:9" s="733" customFormat="1" x14ac:dyDescent="0.25">
      <c r="A18" s="1765">
        <v>490.78699999999998</v>
      </c>
      <c r="B18" s="746" t="s">
        <v>159</v>
      </c>
      <c r="C18" s="905">
        <v>1512</v>
      </c>
      <c r="D18" s="906">
        <v>4357</v>
      </c>
      <c r="E18" s="907">
        <v>2122</v>
      </c>
      <c r="F18" s="3193" t="s">
        <v>1368</v>
      </c>
      <c r="G18" s="3194" t="s">
        <v>527</v>
      </c>
      <c r="H18" s="2995">
        <v>490.78399999999999</v>
      </c>
      <c r="I18" s="1700"/>
    </row>
    <row r="19" spans="1:9" s="733" customFormat="1" x14ac:dyDescent="0.25">
      <c r="A19" s="1765">
        <v>1224.357</v>
      </c>
      <c r="B19" s="746" t="s">
        <v>159</v>
      </c>
      <c r="C19" s="905">
        <v>1513</v>
      </c>
      <c r="D19" s="906">
        <v>4357</v>
      </c>
      <c r="E19" s="907">
        <v>2122</v>
      </c>
      <c r="F19" s="3193" t="s">
        <v>1369</v>
      </c>
      <c r="G19" s="3194" t="s">
        <v>528</v>
      </c>
      <c r="H19" s="2995">
        <v>1224.348</v>
      </c>
      <c r="I19" s="1700"/>
    </row>
    <row r="20" spans="1:9" s="733" customFormat="1" x14ac:dyDescent="0.25">
      <c r="A20" s="1766">
        <v>156.01</v>
      </c>
      <c r="B20" s="746" t="s">
        <v>159</v>
      </c>
      <c r="C20" s="905">
        <v>1515</v>
      </c>
      <c r="D20" s="906">
        <v>4357</v>
      </c>
      <c r="E20" s="907">
        <v>2122</v>
      </c>
      <c r="F20" s="3193" t="s">
        <v>1370</v>
      </c>
      <c r="G20" s="3194" t="s">
        <v>529</v>
      </c>
      <c r="H20" s="2994">
        <v>156</v>
      </c>
      <c r="I20" s="1700"/>
    </row>
    <row r="21" spans="1:9" s="733" customFormat="1" ht="25.5" customHeight="1" x14ac:dyDescent="0.25">
      <c r="A21" s="1766">
        <v>1037.49</v>
      </c>
      <c r="B21" s="746" t="s">
        <v>159</v>
      </c>
      <c r="C21" s="905">
        <v>1516</v>
      </c>
      <c r="D21" s="906">
        <v>4357</v>
      </c>
      <c r="E21" s="907">
        <v>2122</v>
      </c>
      <c r="F21" s="3193" t="s">
        <v>1371</v>
      </c>
      <c r="G21" s="3194" t="s">
        <v>530</v>
      </c>
      <c r="H21" s="2994">
        <v>847.10500000000002</v>
      </c>
      <c r="I21" s="1700"/>
    </row>
    <row r="22" spans="1:9" s="733" customFormat="1" x14ac:dyDescent="0.25">
      <c r="A22" s="1766">
        <v>21.36</v>
      </c>
      <c r="B22" s="746" t="s">
        <v>159</v>
      </c>
      <c r="C22" s="905">
        <v>1519</v>
      </c>
      <c r="D22" s="906">
        <v>4357</v>
      </c>
      <c r="E22" s="907">
        <v>2122</v>
      </c>
      <c r="F22" s="3193" t="s">
        <v>1372</v>
      </c>
      <c r="G22" s="3194" t="s">
        <v>531</v>
      </c>
      <c r="H22" s="2994">
        <v>136.17500000000001</v>
      </c>
      <c r="I22" s="1700"/>
    </row>
    <row r="23" spans="1:9" s="733" customFormat="1" x14ac:dyDescent="0.25">
      <c r="A23" s="1766">
        <v>169.97</v>
      </c>
      <c r="B23" s="746" t="s">
        <v>159</v>
      </c>
      <c r="C23" s="905">
        <v>1520</v>
      </c>
      <c r="D23" s="906">
        <v>4356</v>
      </c>
      <c r="E23" s="907">
        <v>2122</v>
      </c>
      <c r="F23" s="3193" t="s">
        <v>1373</v>
      </c>
      <c r="G23" s="3194" t="s">
        <v>532</v>
      </c>
      <c r="H23" s="2994">
        <v>277.76499999999999</v>
      </c>
      <c r="I23" s="1700"/>
    </row>
    <row r="24" spans="1:9" s="733" customFormat="1" x14ac:dyDescent="0.25">
      <c r="A24" s="1766">
        <v>367.52</v>
      </c>
      <c r="B24" s="742" t="s">
        <v>159</v>
      </c>
      <c r="C24" s="905">
        <v>1521</v>
      </c>
      <c r="D24" s="908">
        <v>4357</v>
      </c>
      <c r="E24" s="907">
        <v>2122</v>
      </c>
      <c r="F24" s="3193" t="s">
        <v>1374</v>
      </c>
      <c r="G24" s="3194" t="s">
        <v>533</v>
      </c>
      <c r="H24" s="2994">
        <v>371.59199999999998</v>
      </c>
      <c r="I24" s="1700"/>
    </row>
    <row r="25" spans="1:9" s="733" customFormat="1" ht="25.5" customHeight="1" x14ac:dyDescent="0.25">
      <c r="A25" s="1765">
        <v>191.9</v>
      </c>
      <c r="B25" s="742" t="s">
        <v>159</v>
      </c>
      <c r="C25" s="905">
        <v>1522</v>
      </c>
      <c r="D25" s="908">
        <v>4357</v>
      </c>
      <c r="E25" s="907">
        <v>2122</v>
      </c>
      <c r="F25" s="3193" t="s">
        <v>1375</v>
      </c>
      <c r="G25" s="3194" t="s">
        <v>534</v>
      </c>
      <c r="H25" s="2995">
        <v>196.38</v>
      </c>
      <c r="I25" s="1700"/>
    </row>
    <row r="26" spans="1:9" s="733" customFormat="1" ht="13.5" thickBot="1" x14ac:dyDescent="0.3">
      <c r="A26" s="1767">
        <v>814.39</v>
      </c>
      <c r="B26" s="1704" t="s">
        <v>159</v>
      </c>
      <c r="C26" s="909">
        <v>1523</v>
      </c>
      <c r="D26" s="910">
        <v>3529</v>
      </c>
      <c r="E26" s="911">
        <v>2122</v>
      </c>
      <c r="F26" s="3198" t="s">
        <v>1376</v>
      </c>
      <c r="G26" s="3199" t="s">
        <v>535</v>
      </c>
      <c r="H26" s="2996">
        <v>816</v>
      </c>
      <c r="I26" s="1700"/>
    </row>
    <row r="27" spans="1:9" x14ac:dyDescent="0.2">
      <c r="B27" s="912"/>
      <c r="C27" s="913"/>
      <c r="D27" s="914"/>
      <c r="E27" s="729"/>
      <c r="F27" s="915"/>
      <c r="G27" s="915"/>
      <c r="H27" s="916"/>
    </row>
  </sheetData>
  <mergeCells count="22">
    <mergeCell ref="F15:G15"/>
    <mergeCell ref="F23:G23"/>
    <mergeCell ref="F24:G24"/>
    <mergeCell ref="F25:G25"/>
    <mergeCell ref="F26:G26"/>
    <mergeCell ref="F22:G22"/>
    <mergeCell ref="F21:G21"/>
    <mergeCell ref="F16:G16"/>
    <mergeCell ref="F17:G17"/>
    <mergeCell ref="F18:G18"/>
    <mergeCell ref="F19:G19"/>
    <mergeCell ref="F20:G20"/>
    <mergeCell ref="A1:H1"/>
    <mergeCell ref="A3:H3"/>
    <mergeCell ref="A5:H5"/>
    <mergeCell ref="F8:G8"/>
    <mergeCell ref="F9:G9"/>
    <mergeCell ref="F11:G11"/>
    <mergeCell ref="F12:G12"/>
    <mergeCell ref="F13:G13"/>
    <mergeCell ref="F14:G14"/>
    <mergeCell ref="F10:G10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CD0A-D8D8-475D-BD6C-DD93700E34B0}">
  <sheetPr>
    <tabColor theme="7" tint="0.59999389629810485"/>
  </sheetPr>
  <dimension ref="A1:N158"/>
  <sheetViews>
    <sheetView zoomScaleNormal="100" zoomScaleSheetLayoutView="75" workbookViewId="0">
      <selection activeCell="K16" sqref="K16"/>
    </sheetView>
  </sheetViews>
  <sheetFormatPr defaultColWidth="9.140625" defaultRowHeight="11.25" x14ac:dyDescent="0.25"/>
  <cols>
    <col min="1" max="1" width="8.42578125" style="748" customWidth="1"/>
    <col min="2" max="2" width="3.42578125" style="791" customWidth="1"/>
    <col min="3" max="3" width="10.42578125" style="748" customWidth="1"/>
    <col min="4" max="4" width="43.28515625" style="748" customWidth="1"/>
    <col min="5" max="5" width="11" style="748" customWidth="1"/>
    <col min="6" max="6" width="10.7109375" style="748" customWidth="1"/>
    <col min="7" max="7" width="11.42578125" style="748" customWidth="1"/>
    <col min="8" max="8" width="11.5703125" style="791" customWidth="1"/>
    <col min="9" max="9" width="10.42578125" style="748" bestFit="1" customWidth="1"/>
    <col min="10" max="10" width="11.28515625" style="748" bestFit="1" customWidth="1"/>
    <col min="11" max="11" width="34.5703125" style="748" bestFit="1" customWidth="1"/>
    <col min="12" max="12" width="11.28515625" style="748" bestFit="1" customWidth="1"/>
    <col min="13" max="14" width="9.140625" style="748"/>
    <col min="15" max="15" width="8.140625" style="748" customWidth="1"/>
    <col min="16" max="16384" width="9.140625" style="748"/>
  </cols>
  <sheetData>
    <row r="1" spans="1:14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14" ht="12.75" customHeight="1" x14ac:dyDescent="0.2">
      <c r="B2" s="781"/>
      <c r="C2" s="727"/>
      <c r="D2" s="727"/>
      <c r="E2" s="727"/>
      <c r="F2" s="727"/>
      <c r="G2" s="727"/>
      <c r="H2" s="781"/>
    </row>
    <row r="3" spans="1:14" s="500" customFormat="1" ht="15.75" x14ac:dyDescent="0.25">
      <c r="A3" s="3100" t="s">
        <v>1394</v>
      </c>
      <c r="B3" s="3100"/>
      <c r="C3" s="3100"/>
      <c r="D3" s="3100"/>
      <c r="E3" s="3100"/>
      <c r="F3" s="3100"/>
      <c r="G3" s="3100"/>
      <c r="H3" s="3100"/>
      <c r="I3" s="917"/>
    </row>
    <row r="4" spans="1:14" s="500" customFormat="1" ht="15.75" x14ac:dyDescent="0.25">
      <c r="B4" s="567"/>
      <c r="C4" s="567"/>
      <c r="D4" s="567"/>
      <c r="E4" s="567"/>
      <c r="F4" s="567"/>
      <c r="G4" s="567"/>
      <c r="H4" s="567"/>
    </row>
    <row r="5" spans="1:14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  <c r="J5" s="186"/>
      <c r="K5" s="186"/>
      <c r="L5" s="186"/>
      <c r="M5" s="186"/>
      <c r="N5" s="186"/>
    </row>
    <row r="6" spans="1:14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14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  <c r="J7" s="782"/>
      <c r="K7" s="782"/>
      <c r="L7" s="782"/>
      <c r="M7" s="782"/>
      <c r="N7" s="782"/>
    </row>
    <row r="8" spans="1:14" s="782" customFormat="1" ht="12.75" customHeight="1" thickBot="1" x14ac:dyDescent="0.3">
      <c r="B8" s="918"/>
      <c r="C8" s="3182"/>
      <c r="D8" s="3121"/>
      <c r="E8" s="3114"/>
      <c r="F8" s="87"/>
      <c r="J8" s="918"/>
    </row>
    <row r="9" spans="1:14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SUM(E10:E16)</f>
        <v>1453013.43</v>
      </c>
      <c r="F9" s="167"/>
      <c r="G9" s="919"/>
      <c r="H9" s="919"/>
      <c r="J9" s="918"/>
    </row>
    <row r="10" spans="1:14" s="787" customFormat="1" ht="12" customHeight="1" x14ac:dyDescent="0.2">
      <c r="B10" s="570"/>
      <c r="C10" s="571" t="s">
        <v>400</v>
      </c>
      <c r="D10" s="920" t="s">
        <v>401</v>
      </c>
      <c r="E10" s="573">
        <f>F23</f>
        <v>15650</v>
      </c>
      <c r="F10" s="574"/>
      <c r="H10" s="919"/>
      <c r="I10" s="921"/>
      <c r="J10" s="790"/>
      <c r="K10" s="922"/>
      <c r="L10" s="922"/>
      <c r="M10" s="922"/>
      <c r="N10" s="922"/>
    </row>
    <row r="11" spans="1:14" s="787" customFormat="1" ht="12" customHeight="1" x14ac:dyDescent="0.25">
      <c r="B11" s="570"/>
      <c r="C11" s="577" t="s">
        <v>402</v>
      </c>
      <c r="D11" s="578" t="s">
        <v>403</v>
      </c>
      <c r="E11" s="789">
        <f>H36</f>
        <v>445000</v>
      </c>
      <c r="F11" s="574"/>
      <c r="H11" s="919"/>
      <c r="I11" s="921"/>
      <c r="J11" s="790"/>
      <c r="K11" s="922"/>
      <c r="L11" s="922"/>
      <c r="M11" s="922"/>
      <c r="N11" s="922"/>
    </row>
    <row r="12" spans="1:14" s="787" customFormat="1" ht="12" customHeight="1" x14ac:dyDescent="0.25">
      <c r="B12" s="570"/>
      <c r="C12" s="580" t="s">
        <v>145</v>
      </c>
      <c r="D12" s="581" t="s">
        <v>146</v>
      </c>
      <c r="E12" s="579">
        <f>F46</f>
        <v>3945.43</v>
      </c>
      <c r="F12" s="574"/>
      <c r="H12" s="919"/>
      <c r="I12" s="921"/>
      <c r="J12" s="923"/>
      <c r="K12" s="922"/>
      <c r="L12" s="922"/>
      <c r="M12" s="922"/>
      <c r="N12" s="922"/>
    </row>
    <row r="13" spans="1:14" s="787" customFormat="1" ht="12" customHeight="1" x14ac:dyDescent="0.25">
      <c r="B13" s="570"/>
      <c r="C13" s="580" t="s">
        <v>147</v>
      </c>
      <c r="D13" s="581" t="s">
        <v>148</v>
      </c>
      <c r="E13" s="789">
        <f>F61</f>
        <v>3150</v>
      </c>
      <c r="F13" s="574"/>
      <c r="H13" s="919"/>
      <c r="I13" s="921"/>
      <c r="J13" s="790"/>
      <c r="K13" s="922"/>
      <c r="L13" s="922"/>
      <c r="M13" s="922"/>
      <c r="N13" s="922"/>
    </row>
    <row r="14" spans="1:14" s="787" customFormat="1" ht="12" customHeight="1" x14ac:dyDescent="0.25">
      <c r="B14" s="570"/>
      <c r="C14" s="580" t="s">
        <v>149</v>
      </c>
      <c r="D14" s="581" t="s">
        <v>1469</v>
      </c>
      <c r="E14" s="789">
        <f>F79</f>
        <v>708398</v>
      </c>
      <c r="F14" s="583"/>
      <c r="H14" s="919"/>
      <c r="I14" s="921"/>
      <c r="J14" s="790"/>
      <c r="K14" s="922"/>
      <c r="L14" s="922"/>
      <c r="M14" s="922"/>
      <c r="N14" s="922"/>
    </row>
    <row r="15" spans="1:14" s="787" customFormat="1" ht="12" customHeight="1" x14ac:dyDescent="0.25">
      <c r="B15" s="570"/>
      <c r="C15" s="580" t="s">
        <v>306</v>
      </c>
      <c r="D15" s="581" t="s">
        <v>1476</v>
      </c>
      <c r="E15" s="789">
        <f>F110</f>
        <v>262870</v>
      </c>
      <c r="F15" s="583"/>
      <c r="H15" s="919"/>
      <c r="I15" s="921"/>
      <c r="J15" s="790"/>
      <c r="K15" s="922"/>
      <c r="L15" s="922"/>
      <c r="M15" s="922"/>
      <c r="N15" s="922"/>
    </row>
    <row r="16" spans="1:14" s="787" customFormat="1" ht="12" customHeight="1" thickBot="1" x14ac:dyDescent="0.3">
      <c r="B16" s="570"/>
      <c r="C16" s="1849" t="s">
        <v>151</v>
      </c>
      <c r="D16" s="1850" t="s">
        <v>1471</v>
      </c>
      <c r="E16" s="1809">
        <f>F151</f>
        <v>14000</v>
      </c>
      <c r="F16" s="583"/>
      <c r="H16" s="919"/>
      <c r="I16" s="921"/>
      <c r="J16" s="790"/>
      <c r="K16" s="922"/>
      <c r="L16" s="922"/>
      <c r="M16" s="922"/>
      <c r="N16" s="922"/>
    </row>
    <row r="17" spans="1:14" s="500" customFormat="1" ht="12" customHeight="1" x14ac:dyDescent="0.25">
      <c r="B17" s="924"/>
      <c r="C17" s="467"/>
      <c r="D17" s="467"/>
      <c r="E17" s="467"/>
      <c r="F17" s="467"/>
      <c r="H17" s="925"/>
      <c r="I17" s="926"/>
      <c r="J17" s="927"/>
      <c r="K17" s="856"/>
      <c r="L17" s="856"/>
      <c r="M17" s="856"/>
      <c r="N17" s="856"/>
    </row>
    <row r="18" spans="1:14" ht="12" customHeight="1" x14ac:dyDescent="0.25">
      <c r="J18" s="928"/>
    </row>
    <row r="19" spans="1:14" ht="18.75" customHeight="1" x14ac:dyDescent="0.25">
      <c r="B19" s="807" t="s">
        <v>1395</v>
      </c>
      <c r="C19" s="807"/>
      <c r="D19" s="807"/>
      <c r="E19" s="807"/>
      <c r="F19" s="807"/>
      <c r="G19" s="807"/>
      <c r="H19" s="180"/>
    </row>
    <row r="20" spans="1:14" ht="12" customHeight="1" thickBot="1" x14ac:dyDescent="0.3">
      <c r="B20" s="783"/>
      <c r="C20" s="783"/>
      <c r="D20" s="783"/>
      <c r="E20" s="162"/>
      <c r="F20" s="162"/>
      <c r="G20" s="162" t="s">
        <v>105</v>
      </c>
      <c r="H20" s="784"/>
    </row>
    <row r="21" spans="1:14" ht="12.75" customHeight="1" x14ac:dyDescent="0.25">
      <c r="A21" s="3103" t="s">
        <v>2151</v>
      </c>
      <c r="B21" s="3181" t="s">
        <v>153</v>
      </c>
      <c r="C21" s="3184" t="s">
        <v>597</v>
      </c>
      <c r="D21" s="3119" t="s">
        <v>406</v>
      </c>
      <c r="E21" s="3204" t="s">
        <v>2160</v>
      </c>
      <c r="F21" s="3156" t="s">
        <v>2153</v>
      </c>
      <c r="G21" s="3101" t="s">
        <v>156</v>
      </c>
      <c r="H21" s="748"/>
    </row>
    <row r="22" spans="1:14" ht="15.75" customHeight="1" thickBot="1" x14ac:dyDescent="0.3">
      <c r="A22" s="3104"/>
      <c r="B22" s="3182"/>
      <c r="C22" s="3185"/>
      <c r="D22" s="3121"/>
      <c r="E22" s="3205"/>
      <c r="F22" s="3157"/>
      <c r="G22" s="3102"/>
      <c r="H22" s="748"/>
    </row>
    <row r="23" spans="1:14" ht="15" customHeight="1" thickBot="1" x14ac:dyDescent="0.3">
      <c r="A23" s="166">
        <f>A24</f>
        <v>12950</v>
      </c>
      <c r="B23" s="164" t="s">
        <v>2</v>
      </c>
      <c r="C23" s="433" t="s">
        <v>157</v>
      </c>
      <c r="D23" s="282" t="s">
        <v>158</v>
      </c>
      <c r="E23" s="166">
        <f>E24</f>
        <v>15650</v>
      </c>
      <c r="F23" s="166">
        <f>F24</f>
        <v>15650</v>
      </c>
      <c r="G23" s="794" t="s">
        <v>6</v>
      </c>
      <c r="H23" s="748"/>
    </row>
    <row r="24" spans="1:14" ht="12.75" customHeight="1" x14ac:dyDescent="0.25">
      <c r="A24" s="2549">
        <f>SUM(A25:A29)</f>
        <v>12950</v>
      </c>
      <c r="B24" s="2550" t="s">
        <v>6</v>
      </c>
      <c r="C24" s="2551" t="s">
        <v>6</v>
      </c>
      <c r="D24" s="2552" t="s">
        <v>407</v>
      </c>
      <c r="E24" s="2553">
        <f>SUM(E25:E29)</f>
        <v>15650</v>
      </c>
      <c r="F24" s="2554">
        <f>SUM(F25:F29)</f>
        <v>15650</v>
      </c>
      <c r="G24" s="797"/>
      <c r="H24" s="748"/>
    </row>
    <row r="25" spans="1:14" ht="12.75" customHeight="1" x14ac:dyDescent="0.25">
      <c r="A25" s="863">
        <v>5000</v>
      </c>
      <c r="B25" s="929" t="s">
        <v>159</v>
      </c>
      <c r="C25" s="932">
        <v>6500101601</v>
      </c>
      <c r="D25" s="933" t="s">
        <v>598</v>
      </c>
      <c r="E25" s="833">
        <v>12000</v>
      </c>
      <c r="F25" s="834">
        <v>12000</v>
      </c>
      <c r="G25" s="934"/>
      <c r="H25" s="748"/>
    </row>
    <row r="26" spans="1:14" ht="12.75" customHeight="1" x14ac:dyDescent="0.25">
      <c r="A26" s="863">
        <v>650</v>
      </c>
      <c r="B26" s="929" t="s">
        <v>159</v>
      </c>
      <c r="C26" s="932">
        <v>6500161601</v>
      </c>
      <c r="D26" s="933" t="s">
        <v>1427</v>
      </c>
      <c r="E26" s="833">
        <v>650</v>
      </c>
      <c r="F26" s="834">
        <v>650</v>
      </c>
      <c r="G26" s="934"/>
    </row>
    <row r="27" spans="1:14" x14ac:dyDescent="0.25">
      <c r="A27" s="863">
        <v>7000</v>
      </c>
      <c r="B27" s="929" t="s">
        <v>159</v>
      </c>
      <c r="C27" s="932">
        <v>6500371601</v>
      </c>
      <c r="D27" s="818" t="s">
        <v>1428</v>
      </c>
      <c r="E27" s="833"/>
      <c r="F27" s="834"/>
      <c r="G27" s="934"/>
    </row>
    <row r="28" spans="1:14" ht="12.75" customHeight="1" x14ac:dyDescent="0.25">
      <c r="A28" s="863">
        <v>300</v>
      </c>
      <c r="B28" s="929" t="s">
        <v>159</v>
      </c>
      <c r="C28" s="932">
        <v>6500381601</v>
      </c>
      <c r="D28" s="933" t="s">
        <v>1816</v>
      </c>
      <c r="E28" s="833">
        <v>500</v>
      </c>
      <c r="F28" s="834">
        <v>500</v>
      </c>
      <c r="G28" s="934"/>
    </row>
    <row r="29" spans="1:14" ht="12.75" customHeight="1" thickBot="1" x14ac:dyDescent="0.3">
      <c r="A29" s="1091"/>
      <c r="B29" s="949" t="s">
        <v>159</v>
      </c>
      <c r="C29" s="2839" t="s">
        <v>2660</v>
      </c>
      <c r="D29" s="1862" t="s">
        <v>2320</v>
      </c>
      <c r="E29" s="1314">
        <v>2500</v>
      </c>
      <c r="F29" s="989">
        <v>2500</v>
      </c>
      <c r="G29" s="2555"/>
    </row>
    <row r="30" spans="1:14" ht="10.5" customHeight="1" x14ac:dyDescent="0.25">
      <c r="C30" s="936"/>
      <c r="E30" s="793"/>
      <c r="F30" s="793"/>
      <c r="G30" s="793"/>
    </row>
    <row r="31" spans="1:14" ht="10.5" customHeight="1" x14ac:dyDescent="0.25">
      <c r="C31" s="936"/>
      <c r="E31" s="793"/>
      <c r="F31" s="793"/>
      <c r="G31" s="793"/>
    </row>
    <row r="32" spans="1:14" ht="18.75" customHeight="1" x14ac:dyDescent="0.25">
      <c r="B32" s="3183" t="s">
        <v>1396</v>
      </c>
      <c r="C32" s="3183"/>
      <c r="D32" s="3183"/>
      <c r="E32" s="3183"/>
      <c r="F32" s="3183"/>
      <c r="G32" s="3183"/>
      <c r="H32" s="160"/>
      <c r="I32" s="160"/>
    </row>
    <row r="33" spans="1:12" ht="12.75" customHeight="1" thickBot="1" x14ac:dyDescent="0.3">
      <c r="B33" s="783"/>
      <c r="C33" s="783"/>
      <c r="D33" s="783"/>
      <c r="E33" s="783"/>
      <c r="F33" s="783"/>
      <c r="G33" s="783"/>
      <c r="H33" s="162" t="s">
        <v>105</v>
      </c>
    </row>
    <row r="34" spans="1:12" ht="12.75" customHeight="1" x14ac:dyDescent="0.25">
      <c r="A34" s="3103" t="s">
        <v>2151</v>
      </c>
      <c r="B34" s="3115" t="s">
        <v>289</v>
      </c>
      <c r="C34" s="3117" t="s">
        <v>599</v>
      </c>
      <c r="D34" s="3119" t="s">
        <v>412</v>
      </c>
      <c r="E34" s="3160" t="s">
        <v>413</v>
      </c>
      <c r="F34" s="3200" t="s">
        <v>414</v>
      </c>
      <c r="G34" s="3202" t="s">
        <v>2160</v>
      </c>
      <c r="H34" s="3113" t="s">
        <v>2153</v>
      </c>
    </row>
    <row r="35" spans="1:12" ht="16.5" customHeight="1" thickBot="1" x14ac:dyDescent="0.3">
      <c r="A35" s="3104"/>
      <c r="B35" s="3144"/>
      <c r="C35" s="3141"/>
      <c r="D35" s="3121"/>
      <c r="E35" s="3161"/>
      <c r="F35" s="3201"/>
      <c r="G35" s="3203"/>
      <c r="H35" s="3147"/>
    </row>
    <row r="36" spans="1:12" ht="15" customHeight="1" thickBot="1" x14ac:dyDescent="0.3">
      <c r="A36" s="937">
        <f>SUM(A37:A39)</f>
        <v>445000</v>
      </c>
      <c r="B36" s="198" t="s">
        <v>2</v>
      </c>
      <c r="C36" s="433" t="s">
        <v>415</v>
      </c>
      <c r="D36" s="282" t="s">
        <v>158</v>
      </c>
      <c r="E36" s="811">
        <f>SUM(E37:E39)</f>
        <v>442000</v>
      </c>
      <c r="F36" s="2092">
        <f>SUM(F37:F39)</f>
        <v>3000</v>
      </c>
      <c r="G36" s="937">
        <f>SUM(G37:G39)</f>
        <v>445000</v>
      </c>
      <c r="H36" s="938">
        <f>SUM(H37:H39)</f>
        <v>445000</v>
      </c>
    </row>
    <row r="37" spans="1:12" ht="13.5" customHeight="1" x14ac:dyDescent="0.25">
      <c r="A37" s="939">
        <v>50000</v>
      </c>
      <c r="B37" s="940" t="s">
        <v>159</v>
      </c>
      <c r="C37" s="941" t="s">
        <v>600</v>
      </c>
      <c r="D37" s="942" t="s">
        <v>601</v>
      </c>
      <c r="E37" s="2093">
        <v>47000</v>
      </c>
      <c r="F37" s="2094">
        <v>3000</v>
      </c>
      <c r="G37" s="943">
        <v>50000</v>
      </c>
      <c r="H37" s="1796">
        <v>50000</v>
      </c>
      <c r="K37" s="944"/>
    </row>
    <row r="38" spans="1:12" ht="22.5" x14ac:dyDescent="0.25">
      <c r="A38" s="945">
        <v>145000</v>
      </c>
      <c r="B38" s="929" t="s">
        <v>159</v>
      </c>
      <c r="C38" s="946">
        <v>689951601</v>
      </c>
      <c r="D38" s="272" t="s">
        <v>1810</v>
      </c>
      <c r="E38" s="1797">
        <v>145000</v>
      </c>
      <c r="F38" s="1798"/>
      <c r="G38" s="947">
        <v>145000</v>
      </c>
      <c r="H38" s="1796">
        <v>145000</v>
      </c>
    </row>
    <row r="39" spans="1:12" ht="23.25" thickBot="1" x14ac:dyDescent="0.3">
      <c r="A39" s="948">
        <v>250000</v>
      </c>
      <c r="B39" s="949" t="s">
        <v>159</v>
      </c>
      <c r="C39" s="950">
        <v>689961601</v>
      </c>
      <c r="D39" s="1784" t="s">
        <v>1811</v>
      </c>
      <c r="E39" s="1799">
        <v>250000</v>
      </c>
      <c r="F39" s="1800"/>
      <c r="G39" s="951">
        <v>250000</v>
      </c>
      <c r="H39" s="2012">
        <v>250000</v>
      </c>
    </row>
    <row r="40" spans="1:12" ht="10.5" customHeight="1" x14ac:dyDescent="0.25">
      <c r="C40" s="936"/>
      <c r="E40" s="793"/>
      <c r="F40" s="793"/>
      <c r="G40" s="793"/>
    </row>
    <row r="41" spans="1:12" ht="10.5" customHeight="1" x14ac:dyDescent="0.25">
      <c r="C41" s="936"/>
      <c r="E41" s="793"/>
      <c r="F41" s="793"/>
      <c r="G41" s="793"/>
    </row>
    <row r="42" spans="1:12" ht="21" customHeight="1" x14ac:dyDescent="0.25">
      <c r="B42" s="807" t="s">
        <v>1397</v>
      </c>
      <c r="C42" s="807"/>
      <c r="D42" s="807"/>
      <c r="E42" s="807"/>
      <c r="F42" s="807"/>
      <c r="G42" s="807"/>
      <c r="H42" s="160"/>
    </row>
    <row r="43" spans="1:12" ht="12.75" customHeight="1" thickBot="1" x14ac:dyDescent="0.3">
      <c r="B43" s="783"/>
      <c r="C43" s="783"/>
      <c r="D43" s="783"/>
      <c r="E43" s="217"/>
      <c r="F43" s="217"/>
      <c r="G43" s="162" t="s">
        <v>105</v>
      </c>
      <c r="H43" s="784"/>
    </row>
    <row r="44" spans="1:12" ht="12.75" customHeight="1" x14ac:dyDescent="0.25">
      <c r="A44" s="3103" t="s">
        <v>2151</v>
      </c>
      <c r="B44" s="3115" t="s">
        <v>289</v>
      </c>
      <c r="C44" s="3117" t="s">
        <v>602</v>
      </c>
      <c r="D44" s="3124" t="s">
        <v>189</v>
      </c>
      <c r="E44" s="3204" t="s">
        <v>2160</v>
      </c>
      <c r="F44" s="3156" t="s">
        <v>2153</v>
      </c>
      <c r="G44" s="3101" t="s">
        <v>156</v>
      </c>
      <c r="H44" s="748"/>
    </row>
    <row r="45" spans="1:12" ht="15" customHeight="1" thickBot="1" x14ac:dyDescent="0.3">
      <c r="A45" s="3104"/>
      <c r="B45" s="3144"/>
      <c r="C45" s="3141"/>
      <c r="D45" s="3125"/>
      <c r="E45" s="3205"/>
      <c r="F45" s="3157"/>
      <c r="G45" s="3102"/>
      <c r="H45" s="748"/>
    </row>
    <row r="46" spans="1:12" ht="15" customHeight="1" thickBot="1" x14ac:dyDescent="0.3">
      <c r="A46" s="166">
        <f>A47</f>
        <v>3745.4300000000003</v>
      </c>
      <c r="B46" s="282" t="s">
        <v>2</v>
      </c>
      <c r="C46" s="433" t="s">
        <v>157</v>
      </c>
      <c r="D46" s="165" t="s">
        <v>158</v>
      </c>
      <c r="E46" s="166">
        <f>E47</f>
        <v>3945.43</v>
      </c>
      <c r="F46" s="166">
        <f>F47</f>
        <v>3945.43</v>
      </c>
      <c r="G46" s="794" t="s">
        <v>6</v>
      </c>
      <c r="H46" s="748"/>
      <c r="I46" s="793"/>
    </row>
    <row r="47" spans="1:12" x14ac:dyDescent="0.2">
      <c r="A47" s="952">
        <f>SUM(A48:A54)</f>
        <v>3745.4300000000003</v>
      </c>
      <c r="B47" s="795" t="s">
        <v>159</v>
      </c>
      <c r="C47" s="953" t="s">
        <v>6</v>
      </c>
      <c r="D47" s="954" t="s">
        <v>603</v>
      </c>
      <c r="E47" s="955">
        <v>3945.43</v>
      </c>
      <c r="F47" s="956">
        <v>3945.43</v>
      </c>
      <c r="G47" s="957"/>
      <c r="H47" s="748"/>
      <c r="I47" s="793"/>
      <c r="J47" s="958"/>
      <c r="K47" s="958"/>
      <c r="L47" s="959"/>
    </row>
    <row r="48" spans="1:12" x14ac:dyDescent="0.2">
      <c r="A48" s="960">
        <v>2025.43</v>
      </c>
      <c r="B48" s="374" t="s">
        <v>168</v>
      </c>
      <c r="C48" s="375" t="s">
        <v>604</v>
      </c>
      <c r="D48" s="961" t="s">
        <v>605</v>
      </c>
      <c r="E48" s="962"/>
      <c r="F48" s="963">
        <v>1905.43</v>
      </c>
      <c r="G48" s="229"/>
      <c r="H48" s="748"/>
      <c r="J48" s="958"/>
      <c r="K48" s="958"/>
      <c r="L48" s="958"/>
    </row>
    <row r="49" spans="1:12" x14ac:dyDescent="0.2">
      <c r="A49" s="960">
        <v>50</v>
      </c>
      <c r="B49" s="374" t="s">
        <v>168</v>
      </c>
      <c r="C49" s="375" t="s">
        <v>606</v>
      </c>
      <c r="D49" s="961" t="s">
        <v>607</v>
      </c>
      <c r="E49" s="964"/>
      <c r="F49" s="963">
        <v>60</v>
      </c>
      <c r="G49" s="965"/>
      <c r="H49" s="748"/>
      <c r="J49" s="958"/>
      <c r="K49" s="958"/>
      <c r="L49" s="958"/>
    </row>
    <row r="50" spans="1:12" x14ac:dyDescent="0.2">
      <c r="A50" s="960">
        <v>600</v>
      </c>
      <c r="B50" s="374" t="s">
        <v>168</v>
      </c>
      <c r="C50" s="375" t="s">
        <v>608</v>
      </c>
      <c r="D50" s="961" t="s">
        <v>609</v>
      </c>
      <c r="E50" s="962"/>
      <c r="F50" s="963">
        <v>900</v>
      </c>
      <c r="G50" s="965"/>
      <c r="H50" s="748"/>
      <c r="J50" s="958"/>
      <c r="K50" s="958"/>
      <c r="L50" s="958"/>
    </row>
    <row r="51" spans="1:12" x14ac:dyDescent="0.2">
      <c r="A51" s="960">
        <v>800</v>
      </c>
      <c r="B51" s="374" t="s">
        <v>168</v>
      </c>
      <c r="C51" s="375" t="s">
        <v>610</v>
      </c>
      <c r="D51" s="961" t="s">
        <v>611</v>
      </c>
      <c r="E51" s="962"/>
      <c r="F51" s="963">
        <v>800</v>
      </c>
      <c r="G51" s="965"/>
      <c r="H51" s="748"/>
      <c r="J51" s="958"/>
      <c r="K51" s="958"/>
      <c r="L51" s="959"/>
    </row>
    <row r="52" spans="1:12" x14ac:dyDescent="0.2">
      <c r="A52" s="960">
        <v>60</v>
      </c>
      <c r="B52" s="387" t="s">
        <v>168</v>
      </c>
      <c r="C52" s="388" t="s">
        <v>612</v>
      </c>
      <c r="D52" s="966" t="s">
        <v>613</v>
      </c>
      <c r="E52" s="962"/>
      <c r="F52" s="963">
        <v>60</v>
      </c>
      <c r="G52" s="965"/>
      <c r="H52" s="748"/>
      <c r="J52" s="958"/>
      <c r="K52" s="958"/>
      <c r="L52" s="958"/>
    </row>
    <row r="53" spans="1:12" x14ac:dyDescent="0.2">
      <c r="A53" s="960">
        <v>110</v>
      </c>
      <c r="B53" s="387" t="s">
        <v>168</v>
      </c>
      <c r="C53" s="388" t="s">
        <v>614</v>
      </c>
      <c r="D53" s="958" t="s">
        <v>615</v>
      </c>
      <c r="E53" s="962"/>
      <c r="F53" s="963">
        <v>120</v>
      </c>
      <c r="G53" s="965"/>
      <c r="H53" s="748"/>
      <c r="J53" s="958"/>
      <c r="K53" s="958"/>
      <c r="L53" s="958"/>
    </row>
    <row r="54" spans="1:12" ht="12" thickBot="1" x14ac:dyDescent="0.3">
      <c r="A54" s="1851">
        <v>100</v>
      </c>
      <c r="B54" s="1415" t="s">
        <v>168</v>
      </c>
      <c r="C54" s="2014" t="s">
        <v>1812</v>
      </c>
      <c r="D54" s="2015" t="s">
        <v>1426</v>
      </c>
      <c r="E54" s="935"/>
      <c r="F54" s="873">
        <v>100</v>
      </c>
      <c r="G54" s="1560"/>
    </row>
    <row r="55" spans="1:12" ht="10.5" customHeight="1" x14ac:dyDescent="0.25"/>
    <row r="56" spans="1:12" ht="10.5" customHeight="1" x14ac:dyDescent="0.25"/>
    <row r="57" spans="1:12" ht="18.75" customHeight="1" x14ac:dyDescent="0.25">
      <c r="B57" s="807" t="s">
        <v>1398</v>
      </c>
      <c r="C57" s="807"/>
      <c r="D57" s="807"/>
      <c r="E57" s="807"/>
      <c r="F57" s="807"/>
      <c r="G57" s="807"/>
      <c r="H57" s="160"/>
    </row>
    <row r="58" spans="1:12" ht="12" thickBot="1" x14ac:dyDescent="0.3">
      <c r="B58" s="783"/>
      <c r="C58" s="783"/>
      <c r="D58" s="783"/>
      <c r="E58" s="217"/>
      <c r="F58" s="217"/>
      <c r="G58" s="162" t="s">
        <v>105</v>
      </c>
      <c r="H58" s="784"/>
    </row>
    <row r="59" spans="1:12" ht="14.25" customHeight="1" x14ac:dyDescent="0.25">
      <c r="A59" s="3103" t="s">
        <v>2151</v>
      </c>
      <c r="B59" s="3115" t="s">
        <v>289</v>
      </c>
      <c r="C59" s="3117" t="s">
        <v>623</v>
      </c>
      <c r="D59" s="3124" t="s">
        <v>269</v>
      </c>
      <c r="E59" s="3204" t="s">
        <v>2160</v>
      </c>
      <c r="F59" s="3156" t="s">
        <v>2153</v>
      </c>
      <c r="G59" s="3101" t="s">
        <v>156</v>
      </c>
      <c r="H59" s="748"/>
    </row>
    <row r="60" spans="1:12" ht="12" thickBot="1" x14ac:dyDescent="0.3">
      <c r="A60" s="3104"/>
      <c r="B60" s="3144"/>
      <c r="C60" s="3141"/>
      <c r="D60" s="3125"/>
      <c r="E60" s="3205"/>
      <c r="F60" s="3157"/>
      <c r="G60" s="3102"/>
      <c r="H60" s="748"/>
    </row>
    <row r="61" spans="1:12" ht="15" customHeight="1" thickBot="1" x14ac:dyDescent="0.3">
      <c r="A61" s="166">
        <f>A62</f>
        <v>77150</v>
      </c>
      <c r="B61" s="199" t="s">
        <v>2</v>
      </c>
      <c r="C61" s="433" t="s">
        <v>157</v>
      </c>
      <c r="D61" s="165" t="s">
        <v>158</v>
      </c>
      <c r="E61" s="166">
        <f>E62</f>
        <v>3150</v>
      </c>
      <c r="F61" s="166">
        <f>F62</f>
        <v>3150</v>
      </c>
      <c r="G61" s="794" t="s">
        <v>6</v>
      </c>
      <c r="H61" s="748"/>
    </row>
    <row r="62" spans="1:12" x14ac:dyDescent="0.25">
      <c r="A62" s="860">
        <f>SUM(A63:A72)</f>
        <v>77150</v>
      </c>
      <c r="B62" s="676" t="s">
        <v>2</v>
      </c>
      <c r="C62" s="828" t="s">
        <v>6</v>
      </c>
      <c r="D62" s="861" t="s">
        <v>624</v>
      </c>
      <c r="E62" s="830">
        <f>SUM(E63:E72)</f>
        <v>3150</v>
      </c>
      <c r="F62" s="796">
        <f>SUM(F63:F72)</f>
        <v>3150</v>
      </c>
      <c r="G62" s="353"/>
      <c r="H62" s="748"/>
    </row>
    <row r="63" spans="1:12" ht="22.5" x14ac:dyDescent="0.25">
      <c r="A63" s="863">
        <v>150</v>
      </c>
      <c r="B63" s="426" t="s">
        <v>2</v>
      </c>
      <c r="C63" s="1167" t="s">
        <v>625</v>
      </c>
      <c r="D63" s="624" t="s">
        <v>572</v>
      </c>
      <c r="E63" s="833">
        <v>150</v>
      </c>
      <c r="F63" s="834">
        <v>150</v>
      </c>
      <c r="G63" s="984"/>
      <c r="H63" s="748"/>
    </row>
    <row r="64" spans="1:12" ht="12.75" customHeight="1" x14ac:dyDescent="0.25">
      <c r="A64" s="863">
        <v>12000</v>
      </c>
      <c r="B64" s="426" t="s">
        <v>2</v>
      </c>
      <c r="C64" s="405" t="s">
        <v>1817</v>
      </c>
      <c r="D64" s="480" t="s">
        <v>1818</v>
      </c>
      <c r="E64" s="833"/>
      <c r="F64" s="834"/>
      <c r="G64" s="276"/>
      <c r="H64" s="748"/>
      <c r="I64" s="835"/>
      <c r="J64" s="986"/>
      <c r="K64" s="986"/>
    </row>
    <row r="65" spans="1:11" ht="12.75" customHeight="1" x14ac:dyDescent="0.25">
      <c r="A65" s="863">
        <v>10000</v>
      </c>
      <c r="B65" s="426" t="s">
        <v>2</v>
      </c>
      <c r="C65" s="405" t="s">
        <v>1887</v>
      </c>
      <c r="D65" s="480" t="s">
        <v>1819</v>
      </c>
      <c r="E65" s="833"/>
      <c r="F65" s="834"/>
      <c r="G65" s="276"/>
      <c r="H65" s="748"/>
      <c r="I65" s="835"/>
      <c r="J65" s="986"/>
      <c r="K65" s="986"/>
    </row>
    <row r="66" spans="1:11" ht="12.75" customHeight="1" x14ac:dyDescent="0.25">
      <c r="A66" s="863">
        <v>10000</v>
      </c>
      <c r="B66" s="426" t="s">
        <v>2</v>
      </c>
      <c r="C66" s="405" t="s">
        <v>1888</v>
      </c>
      <c r="D66" s="480" t="s">
        <v>1820</v>
      </c>
      <c r="E66" s="833"/>
      <c r="F66" s="834"/>
      <c r="G66" s="276"/>
      <c r="H66" s="748"/>
      <c r="I66" s="835"/>
      <c r="J66" s="986"/>
      <c r="K66" s="986"/>
    </row>
    <row r="67" spans="1:11" ht="12.75" customHeight="1" x14ac:dyDescent="0.25">
      <c r="A67" s="863">
        <v>11500</v>
      </c>
      <c r="B67" s="426" t="s">
        <v>2</v>
      </c>
      <c r="C67" s="405" t="s">
        <v>1889</v>
      </c>
      <c r="D67" s="480" t="s">
        <v>1821</v>
      </c>
      <c r="E67" s="833"/>
      <c r="F67" s="834"/>
      <c r="G67" s="276"/>
      <c r="H67" s="748"/>
      <c r="I67" s="835"/>
      <c r="J67" s="986"/>
      <c r="K67" s="986"/>
    </row>
    <row r="68" spans="1:11" ht="12.75" customHeight="1" x14ac:dyDescent="0.25">
      <c r="A68" s="863">
        <v>4500</v>
      </c>
      <c r="B68" s="426" t="s">
        <v>2</v>
      </c>
      <c r="C68" s="405" t="s">
        <v>1890</v>
      </c>
      <c r="D68" s="480" t="s">
        <v>1822</v>
      </c>
      <c r="E68" s="833"/>
      <c r="F68" s="834"/>
      <c r="G68" s="355"/>
      <c r="H68" s="748"/>
      <c r="I68" s="835"/>
      <c r="J68" s="986"/>
      <c r="K68" s="986"/>
    </row>
    <row r="69" spans="1:11" ht="12.75" customHeight="1" x14ac:dyDescent="0.25">
      <c r="A69" s="863">
        <v>16000</v>
      </c>
      <c r="B69" s="426" t="s">
        <v>2</v>
      </c>
      <c r="C69" s="405" t="s">
        <v>1891</v>
      </c>
      <c r="D69" s="480" t="s">
        <v>1823</v>
      </c>
      <c r="E69" s="833"/>
      <c r="F69" s="834"/>
      <c r="G69" s="276"/>
      <c r="H69" s="748"/>
      <c r="I69" s="987"/>
    </row>
    <row r="70" spans="1:11" ht="12.75" customHeight="1" x14ac:dyDescent="0.25">
      <c r="A70" s="863">
        <v>5000</v>
      </c>
      <c r="B70" s="426" t="s">
        <v>2</v>
      </c>
      <c r="C70" s="405" t="s">
        <v>1892</v>
      </c>
      <c r="D70" s="844" t="s">
        <v>1824</v>
      </c>
      <c r="E70" s="833"/>
      <c r="F70" s="834"/>
      <c r="G70" s="276"/>
      <c r="H70" s="748"/>
      <c r="I70" s="835"/>
    </row>
    <row r="71" spans="1:11" ht="12.75" customHeight="1" x14ac:dyDescent="0.25">
      <c r="A71" s="991">
        <v>3000</v>
      </c>
      <c r="B71" s="1298" t="s">
        <v>2</v>
      </c>
      <c r="C71" s="968" t="s">
        <v>2516</v>
      </c>
      <c r="D71" s="1000" t="s">
        <v>2321</v>
      </c>
      <c r="E71" s="993">
        <v>2000</v>
      </c>
      <c r="F71" s="994">
        <v>2000</v>
      </c>
      <c r="G71" s="278" t="s">
        <v>2517</v>
      </c>
      <c r="H71" s="748"/>
    </row>
    <row r="72" spans="1:11" ht="12.75" customHeight="1" thickBot="1" x14ac:dyDescent="0.3">
      <c r="A72" s="869">
        <v>5000</v>
      </c>
      <c r="B72" s="870" t="s">
        <v>2</v>
      </c>
      <c r="C72" s="871" t="s">
        <v>2518</v>
      </c>
      <c r="D72" s="887" t="s">
        <v>2322</v>
      </c>
      <c r="E72" s="935">
        <v>1000</v>
      </c>
      <c r="F72" s="873">
        <v>1000</v>
      </c>
      <c r="G72" s="356" t="s">
        <v>2519</v>
      </c>
      <c r="H72" s="748"/>
    </row>
    <row r="73" spans="1:11" x14ac:dyDescent="0.25">
      <c r="A73" s="793"/>
      <c r="B73" s="853"/>
      <c r="C73" s="854"/>
      <c r="D73" s="670"/>
      <c r="E73" s="793"/>
      <c r="F73" s="793"/>
      <c r="G73" s="665"/>
      <c r="H73" s="748"/>
    </row>
    <row r="74" spans="1:11" x14ac:dyDescent="0.25">
      <c r="A74" s="793"/>
      <c r="B74" s="853"/>
      <c r="C74" s="854"/>
      <c r="D74" s="670"/>
      <c r="E74" s="793"/>
      <c r="F74" s="793"/>
      <c r="G74" s="665"/>
      <c r="H74" s="748"/>
    </row>
    <row r="75" spans="1:11" ht="17.25" customHeight="1" x14ac:dyDescent="0.25">
      <c r="B75" s="807" t="s">
        <v>1399</v>
      </c>
      <c r="C75" s="807"/>
      <c r="D75" s="807"/>
      <c r="E75" s="807"/>
      <c r="F75" s="807"/>
      <c r="G75" s="807"/>
      <c r="H75" s="161"/>
    </row>
    <row r="76" spans="1:11" ht="12" thickBot="1" x14ac:dyDescent="0.3">
      <c r="B76" s="783"/>
      <c r="C76" s="783"/>
      <c r="D76" s="783"/>
      <c r="E76" s="162"/>
      <c r="F76" s="162"/>
      <c r="G76" s="162" t="s">
        <v>105</v>
      </c>
      <c r="H76" s="784"/>
    </row>
    <row r="77" spans="1:11" ht="11.25" customHeight="1" x14ac:dyDescent="0.25">
      <c r="A77" s="3103" t="s">
        <v>2151</v>
      </c>
      <c r="B77" s="3206" t="s">
        <v>153</v>
      </c>
      <c r="C77" s="3184" t="s">
        <v>649</v>
      </c>
      <c r="D77" s="3119" t="s">
        <v>286</v>
      </c>
      <c r="E77" s="3204" t="s">
        <v>2160</v>
      </c>
      <c r="F77" s="3156" t="s">
        <v>2153</v>
      </c>
      <c r="G77" s="3101" t="s">
        <v>156</v>
      </c>
      <c r="H77" s="748"/>
    </row>
    <row r="78" spans="1:11" ht="15" customHeight="1" thickBot="1" x14ac:dyDescent="0.3">
      <c r="A78" s="3104"/>
      <c r="B78" s="3207"/>
      <c r="C78" s="3185"/>
      <c r="D78" s="3121"/>
      <c r="E78" s="3205"/>
      <c r="F78" s="3157"/>
      <c r="G78" s="3102"/>
      <c r="H78" s="748"/>
    </row>
    <row r="79" spans="1:11" ht="15" customHeight="1" thickBot="1" x14ac:dyDescent="0.3">
      <c r="A79" s="166">
        <f>A80</f>
        <v>120000</v>
      </c>
      <c r="B79" s="199" t="s">
        <v>2</v>
      </c>
      <c r="C79" s="282" t="s">
        <v>157</v>
      </c>
      <c r="D79" s="165" t="s">
        <v>158</v>
      </c>
      <c r="E79" s="166">
        <f>E80</f>
        <v>708398</v>
      </c>
      <c r="F79" s="200">
        <f>F80</f>
        <v>708398</v>
      </c>
      <c r="G79" s="794" t="s">
        <v>6</v>
      </c>
      <c r="H79" s="748"/>
    </row>
    <row r="80" spans="1:11" x14ac:dyDescent="0.25">
      <c r="A80" s="860">
        <f>SUM(A81:A103)</f>
        <v>120000</v>
      </c>
      <c r="B80" s="875" t="s">
        <v>6</v>
      </c>
      <c r="C80" s="876" t="s">
        <v>6</v>
      </c>
      <c r="D80" s="877" t="s">
        <v>287</v>
      </c>
      <c r="E80" s="830">
        <f>SUM(E81:E103)</f>
        <v>708398</v>
      </c>
      <c r="F80" s="796">
        <f>SUM(F81:F103)</f>
        <v>708398</v>
      </c>
      <c r="G80" s="990"/>
      <c r="H80" s="748"/>
      <c r="J80" s="1563"/>
      <c r="K80" s="1563"/>
    </row>
    <row r="81" spans="1:10" x14ac:dyDescent="0.25">
      <c r="A81" s="991">
        <v>2000</v>
      </c>
      <c r="B81" s="1561" t="s">
        <v>2</v>
      </c>
      <c r="C81" s="405" t="s">
        <v>650</v>
      </c>
      <c r="D81" s="992" t="s">
        <v>573</v>
      </c>
      <c r="E81" s="993">
        <v>3000</v>
      </c>
      <c r="F81" s="994">
        <v>3000</v>
      </c>
      <c r="G81" s="995"/>
      <c r="H81" s="748"/>
    </row>
    <row r="82" spans="1:10" x14ac:dyDescent="0.25">
      <c r="A82" s="863">
        <v>2000</v>
      </c>
      <c r="B82" s="1562" t="s">
        <v>2</v>
      </c>
      <c r="C82" s="882" t="s">
        <v>1024</v>
      </c>
      <c r="D82" s="480" t="s">
        <v>574</v>
      </c>
      <c r="E82" s="833">
        <v>2000</v>
      </c>
      <c r="F82" s="834">
        <v>2000</v>
      </c>
      <c r="G82" s="276"/>
      <c r="H82" s="748"/>
      <c r="J82" s="793"/>
    </row>
    <row r="83" spans="1:10" x14ac:dyDescent="0.25">
      <c r="A83" s="865">
        <v>101000</v>
      </c>
      <c r="B83" s="1562" t="s">
        <v>2</v>
      </c>
      <c r="C83" s="405" t="s">
        <v>651</v>
      </c>
      <c r="D83" s="996" t="s">
        <v>1425</v>
      </c>
      <c r="E83" s="930">
        <v>500000</v>
      </c>
      <c r="F83" s="847">
        <f>500000+80000+14926-13606-F91-F92-F93-F94-F95-F96-F97-F98-F99-F100-F101-F102-F103-F84</f>
        <v>161036</v>
      </c>
      <c r="G83" s="354"/>
      <c r="H83" s="748"/>
    </row>
    <row r="84" spans="1:10" x14ac:dyDescent="0.25">
      <c r="A84" s="865"/>
      <c r="B84" s="1562" t="s">
        <v>2</v>
      </c>
      <c r="C84" s="408" t="s">
        <v>1814</v>
      </c>
      <c r="D84" s="2016" t="s">
        <v>1813</v>
      </c>
      <c r="E84" s="930"/>
      <c r="F84" s="847"/>
      <c r="G84" s="354"/>
      <c r="H84" s="748"/>
    </row>
    <row r="85" spans="1:10" x14ac:dyDescent="0.25">
      <c r="A85" s="863">
        <v>5000</v>
      </c>
      <c r="B85" s="1795" t="s">
        <v>2</v>
      </c>
      <c r="C85" s="882" t="s">
        <v>1023</v>
      </c>
      <c r="D85" s="997" t="s">
        <v>652</v>
      </c>
      <c r="E85" s="833">
        <v>5000</v>
      </c>
      <c r="F85" s="834">
        <v>5000</v>
      </c>
      <c r="G85" s="276"/>
      <c r="H85" s="748"/>
    </row>
    <row r="86" spans="1:10" ht="12" customHeight="1" x14ac:dyDescent="0.25">
      <c r="A86" s="863"/>
      <c r="B86" s="1795" t="s">
        <v>2</v>
      </c>
      <c r="C86" s="882" t="s">
        <v>1815</v>
      </c>
      <c r="D86" s="997" t="s">
        <v>1893</v>
      </c>
      <c r="E86" s="833"/>
      <c r="F86" s="834"/>
      <c r="G86" s="276"/>
      <c r="H86" s="748"/>
    </row>
    <row r="87" spans="1:10" x14ac:dyDescent="0.25">
      <c r="A87" s="863">
        <v>10000</v>
      </c>
      <c r="B87" s="1795" t="s">
        <v>2</v>
      </c>
      <c r="C87" s="882" t="s">
        <v>1825</v>
      </c>
      <c r="D87" s="997" t="s">
        <v>1826</v>
      </c>
      <c r="E87" s="833">
        <v>50000</v>
      </c>
      <c r="F87" s="834">
        <v>50000</v>
      </c>
      <c r="G87" s="276"/>
      <c r="H87" s="748"/>
    </row>
    <row r="88" spans="1:10" ht="12.75" customHeight="1" x14ac:dyDescent="0.25">
      <c r="A88" s="991"/>
      <c r="B88" s="1795" t="s">
        <v>2</v>
      </c>
      <c r="C88" s="882" t="s">
        <v>2326</v>
      </c>
      <c r="D88" s="997" t="s">
        <v>2325</v>
      </c>
      <c r="E88" s="833">
        <v>53472</v>
      </c>
      <c r="F88" s="834">
        <v>67078</v>
      </c>
      <c r="G88" s="278"/>
      <c r="H88" s="748"/>
    </row>
    <row r="89" spans="1:10" ht="12.75" customHeight="1" x14ac:dyDescent="0.25">
      <c r="A89" s="863"/>
      <c r="B89" s="1795" t="s">
        <v>2</v>
      </c>
      <c r="C89" s="2544" t="s">
        <v>2520</v>
      </c>
      <c r="D89" s="1916" t="s">
        <v>2323</v>
      </c>
      <c r="E89" s="993">
        <v>80000</v>
      </c>
      <c r="F89" s="994">
        <v>0</v>
      </c>
      <c r="G89" s="278" t="s">
        <v>2684</v>
      </c>
      <c r="H89" s="748"/>
    </row>
    <row r="90" spans="1:10" ht="12.75" customHeight="1" x14ac:dyDescent="0.25">
      <c r="A90" s="865"/>
      <c r="B90" s="1562" t="s">
        <v>2</v>
      </c>
      <c r="C90" s="2544" t="s">
        <v>2521</v>
      </c>
      <c r="D90" s="997" t="s">
        <v>2324</v>
      </c>
      <c r="E90" s="833">
        <v>14926</v>
      </c>
      <c r="F90" s="834">
        <v>0</v>
      </c>
      <c r="G90" s="278" t="s">
        <v>2685</v>
      </c>
      <c r="H90" s="748"/>
    </row>
    <row r="91" spans="1:10" ht="22.5" customHeight="1" x14ac:dyDescent="0.25">
      <c r="A91" s="865"/>
      <c r="B91" s="1562" t="s">
        <v>2</v>
      </c>
      <c r="C91" s="2544" t="s">
        <v>2522</v>
      </c>
      <c r="D91" s="1916" t="s">
        <v>2523</v>
      </c>
      <c r="E91" s="993"/>
      <c r="F91" s="994">
        <v>91898</v>
      </c>
      <c r="G91" s="278"/>
      <c r="H91" s="748"/>
    </row>
    <row r="92" spans="1:10" ht="12.75" customHeight="1" x14ac:dyDescent="0.25">
      <c r="A92" s="865"/>
      <c r="B92" s="1562" t="s">
        <v>2</v>
      </c>
      <c r="C92" s="2544" t="s">
        <v>2524</v>
      </c>
      <c r="D92" s="1916" t="s">
        <v>2525</v>
      </c>
      <c r="E92" s="993"/>
      <c r="F92" s="994">
        <v>13407</v>
      </c>
      <c r="G92" s="278"/>
      <c r="H92" s="748"/>
    </row>
    <row r="93" spans="1:10" ht="12.75" customHeight="1" x14ac:dyDescent="0.25">
      <c r="A93" s="865"/>
      <c r="B93" s="1562" t="s">
        <v>2</v>
      </c>
      <c r="C93" s="2544" t="s">
        <v>2526</v>
      </c>
      <c r="D93" s="1916" t="s">
        <v>2527</v>
      </c>
      <c r="E93" s="993"/>
      <c r="F93" s="994">
        <v>4735</v>
      </c>
      <c r="G93" s="278"/>
      <c r="H93" s="748"/>
    </row>
    <row r="94" spans="1:10" ht="12.75" customHeight="1" x14ac:dyDescent="0.25">
      <c r="A94" s="865"/>
      <c r="B94" s="1562" t="s">
        <v>2</v>
      </c>
      <c r="C94" s="2544" t="s">
        <v>2528</v>
      </c>
      <c r="D94" s="1916" t="s">
        <v>2529</v>
      </c>
      <c r="E94" s="993"/>
      <c r="F94" s="994">
        <v>7182</v>
      </c>
      <c r="G94" s="278"/>
      <c r="H94" s="748"/>
    </row>
    <row r="95" spans="1:10" ht="12.75" customHeight="1" x14ac:dyDescent="0.25">
      <c r="A95" s="865"/>
      <c r="B95" s="1562" t="s">
        <v>2</v>
      </c>
      <c r="C95" s="2544" t="s">
        <v>2530</v>
      </c>
      <c r="D95" s="1916" t="s">
        <v>2531</v>
      </c>
      <c r="E95" s="993"/>
      <c r="F95" s="994">
        <v>42350</v>
      </c>
      <c r="G95" s="278"/>
      <c r="H95" s="748"/>
    </row>
    <row r="96" spans="1:10" ht="12.75" customHeight="1" x14ac:dyDescent="0.25">
      <c r="A96" s="865"/>
      <c r="B96" s="1562" t="s">
        <v>2</v>
      </c>
      <c r="C96" s="2544" t="s">
        <v>2532</v>
      </c>
      <c r="D96" s="1916" t="s">
        <v>2533</v>
      </c>
      <c r="E96" s="993"/>
      <c r="F96" s="994">
        <v>1815</v>
      </c>
      <c r="G96" s="278"/>
      <c r="H96" s="748"/>
    </row>
    <row r="97" spans="1:9" ht="23.25" customHeight="1" x14ac:dyDescent="0.25">
      <c r="A97" s="865"/>
      <c r="B97" s="1562" t="s">
        <v>2</v>
      </c>
      <c r="C97" s="2544" t="s">
        <v>2534</v>
      </c>
      <c r="D97" s="1916" t="s">
        <v>2535</v>
      </c>
      <c r="E97" s="993"/>
      <c r="F97" s="994">
        <v>47313</v>
      </c>
      <c r="G97" s="278"/>
      <c r="H97" s="748"/>
    </row>
    <row r="98" spans="1:9" ht="12.75" customHeight="1" x14ac:dyDescent="0.25">
      <c r="A98" s="865"/>
      <c r="B98" s="1562" t="s">
        <v>2</v>
      </c>
      <c r="C98" s="2544" t="s">
        <v>2536</v>
      </c>
      <c r="D98" s="1916" t="s">
        <v>2537</v>
      </c>
      <c r="E98" s="993"/>
      <c r="F98" s="994">
        <v>55000</v>
      </c>
      <c r="G98" s="278"/>
      <c r="H98" s="748"/>
    </row>
    <row r="99" spans="1:9" ht="12.75" customHeight="1" x14ac:dyDescent="0.25">
      <c r="A99" s="865"/>
      <c r="B99" s="1562" t="s">
        <v>2</v>
      </c>
      <c r="C99" s="2544" t="s">
        <v>2538</v>
      </c>
      <c r="D99" s="1916" t="s">
        <v>2539</v>
      </c>
      <c r="E99" s="993"/>
      <c r="F99" s="994">
        <v>15523</v>
      </c>
      <c r="G99" s="278"/>
      <c r="H99" s="748"/>
    </row>
    <row r="100" spans="1:9" ht="12.75" customHeight="1" x14ac:dyDescent="0.25">
      <c r="A100" s="865"/>
      <c r="B100" s="1562" t="s">
        <v>2</v>
      </c>
      <c r="C100" s="2544" t="s">
        <v>2540</v>
      </c>
      <c r="D100" s="1916" t="s">
        <v>2541</v>
      </c>
      <c r="E100" s="993"/>
      <c r="F100" s="994">
        <v>41557</v>
      </c>
      <c r="G100" s="278"/>
      <c r="H100" s="748"/>
    </row>
    <row r="101" spans="1:9" ht="12.75" customHeight="1" x14ac:dyDescent="0.25">
      <c r="A101" s="865"/>
      <c r="B101" s="1562" t="s">
        <v>2</v>
      </c>
      <c r="C101" s="2544" t="s">
        <v>2542</v>
      </c>
      <c r="D101" s="1916" t="s">
        <v>2543</v>
      </c>
      <c r="E101" s="993"/>
      <c r="F101" s="994">
        <v>9268</v>
      </c>
      <c r="G101" s="278"/>
      <c r="H101" s="748"/>
    </row>
    <row r="102" spans="1:9" ht="12.75" customHeight="1" x14ac:dyDescent="0.25">
      <c r="A102" s="865"/>
      <c r="B102" s="1562" t="s">
        <v>2</v>
      </c>
      <c r="C102" s="2544" t="s">
        <v>2544</v>
      </c>
      <c r="D102" s="1916" t="s">
        <v>2545</v>
      </c>
      <c r="E102" s="993"/>
      <c r="F102" s="994">
        <v>63406</v>
      </c>
      <c r="G102" s="278"/>
      <c r="H102" s="748"/>
    </row>
    <row r="103" spans="1:9" ht="12.75" customHeight="1" thickBot="1" x14ac:dyDescent="0.3">
      <c r="A103" s="869"/>
      <c r="B103" s="2017" t="s">
        <v>2</v>
      </c>
      <c r="C103" s="2817" t="s">
        <v>2546</v>
      </c>
      <c r="D103" s="2018" t="s">
        <v>2547</v>
      </c>
      <c r="E103" s="935"/>
      <c r="F103" s="873">
        <v>26830</v>
      </c>
      <c r="G103" s="356"/>
      <c r="H103" s="748"/>
    </row>
    <row r="104" spans="1:9" ht="12.75" customHeight="1" x14ac:dyDescent="0.25"/>
    <row r="105" spans="1:9" ht="12.75" customHeight="1" x14ac:dyDescent="0.25"/>
    <row r="106" spans="1:9" ht="18.75" customHeight="1" x14ac:dyDescent="0.25">
      <c r="B106" s="807" t="s">
        <v>1400</v>
      </c>
      <c r="C106" s="807"/>
      <c r="D106" s="807"/>
      <c r="E106" s="807"/>
      <c r="F106" s="807"/>
      <c r="G106" s="807"/>
      <c r="H106" s="499"/>
    </row>
    <row r="107" spans="1:9" ht="12.75" customHeight="1" thickBot="1" x14ac:dyDescent="0.3">
      <c r="B107" s="783"/>
      <c r="C107" s="884"/>
      <c r="D107" s="783"/>
      <c r="E107" s="217"/>
      <c r="F107" s="217"/>
      <c r="G107" s="162" t="s">
        <v>105</v>
      </c>
      <c r="H107" s="455"/>
    </row>
    <row r="108" spans="1:9" ht="12.75" customHeight="1" x14ac:dyDescent="0.25">
      <c r="A108" s="3103" t="s">
        <v>2151</v>
      </c>
      <c r="B108" s="3181" t="s">
        <v>153</v>
      </c>
      <c r="C108" s="3189" t="s">
        <v>653</v>
      </c>
      <c r="D108" s="3124" t="s">
        <v>348</v>
      </c>
      <c r="E108" s="3204" t="s">
        <v>2160</v>
      </c>
      <c r="F108" s="3156" t="s">
        <v>2153</v>
      </c>
      <c r="G108" s="3101" t="s">
        <v>156</v>
      </c>
      <c r="H108" s="748"/>
    </row>
    <row r="109" spans="1:9" ht="15" customHeight="1" thickBot="1" x14ac:dyDescent="0.3">
      <c r="A109" s="3104"/>
      <c r="B109" s="3182"/>
      <c r="C109" s="3190"/>
      <c r="D109" s="3125"/>
      <c r="E109" s="3205"/>
      <c r="F109" s="3157"/>
      <c r="G109" s="3102"/>
      <c r="H109" s="748"/>
    </row>
    <row r="110" spans="1:9" ht="15" customHeight="1" thickBot="1" x14ac:dyDescent="0.3">
      <c r="A110" s="200">
        <f>SUM(A111:A144)</f>
        <v>88496.5</v>
      </c>
      <c r="B110" s="164" t="s">
        <v>2</v>
      </c>
      <c r="C110" s="433" t="s">
        <v>157</v>
      </c>
      <c r="D110" s="165" t="s">
        <v>158</v>
      </c>
      <c r="E110" s="166">
        <f>SUM(E111:E144)</f>
        <v>262870</v>
      </c>
      <c r="F110" s="166">
        <f>SUM(F111:F144)</f>
        <v>262870</v>
      </c>
      <c r="G110" s="794" t="s">
        <v>6</v>
      </c>
      <c r="H110" s="748"/>
      <c r="I110" s="793"/>
    </row>
    <row r="111" spans="1:9" x14ac:dyDescent="0.25">
      <c r="A111" s="1419">
        <v>13963</v>
      </c>
      <c r="B111" s="1567" t="s">
        <v>2</v>
      </c>
      <c r="C111" s="405" t="s">
        <v>654</v>
      </c>
      <c r="D111" s="357" t="s">
        <v>655</v>
      </c>
      <c r="E111" s="1574"/>
      <c r="F111" s="1002"/>
      <c r="G111" s="1432"/>
      <c r="H111" s="748"/>
    </row>
    <row r="112" spans="1:9" x14ac:dyDescent="0.25">
      <c r="A112" s="1433"/>
      <c r="B112" s="1566" t="s">
        <v>2</v>
      </c>
      <c r="C112" s="405" t="s">
        <v>654</v>
      </c>
      <c r="D112" s="357" t="s">
        <v>1032</v>
      </c>
      <c r="E112" s="1575"/>
      <c r="F112" s="1565"/>
      <c r="G112" s="1430"/>
      <c r="H112" s="748"/>
    </row>
    <row r="113" spans="1:8" x14ac:dyDescent="0.25">
      <c r="A113" s="1418">
        <v>1275</v>
      </c>
      <c r="B113" s="1566" t="s">
        <v>2</v>
      </c>
      <c r="C113" s="405" t="s">
        <v>656</v>
      </c>
      <c r="D113" s="357" t="s">
        <v>657</v>
      </c>
      <c r="E113" s="1572"/>
      <c r="F113" s="999"/>
      <c r="G113" s="1430"/>
      <c r="H113" s="748"/>
    </row>
    <row r="114" spans="1:8" x14ac:dyDescent="0.25">
      <c r="A114" s="1433"/>
      <c r="B114" s="1566" t="s">
        <v>2</v>
      </c>
      <c r="C114" s="405" t="s">
        <v>656</v>
      </c>
      <c r="D114" s="357" t="s">
        <v>1028</v>
      </c>
      <c r="E114" s="1576"/>
      <c r="F114" s="1565"/>
      <c r="G114" s="1430"/>
      <c r="H114" s="748"/>
    </row>
    <row r="115" spans="1:8" ht="22.5" x14ac:dyDescent="0.25">
      <c r="A115" s="1419">
        <v>6200</v>
      </c>
      <c r="B115" s="1567" t="s">
        <v>2</v>
      </c>
      <c r="C115" s="1600" t="s">
        <v>1033</v>
      </c>
      <c r="D115" s="1570" t="s">
        <v>1034</v>
      </c>
      <c r="E115" s="1601">
        <v>400</v>
      </c>
      <c r="F115" s="1002">
        <v>400</v>
      </c>
      <c r="G115" s="1432"/>
      <c r="H115" s="748"/>
    </row>
    <row r="116" spans="1:8" ht="22.5" x14ac:dyDescent="0.25">
      <c r="A116" s="1418"/>
      <c r="B116" s="1566" t="s">
        <v>2</v>
      </c>
      <c r="C116" s="766" t="s">
        <v>1033</v>
      </c>
      <c r="D116" s="1571" t="s">
        <v>1035</v>
      </c>
      <c r="E116" s="1575"/>
      <c r="F116" s="999"/>
      <c r="G116" s="1430"/>
      <c r="H116" s="748"/>
    </row>
    <row r="117" spans="1:8" ht="22.5" x14ac:dyDescent="0.25">
      <c r="A117" s="1418">
        <v>200</v>
      </c>
      <c r="B117" s="1568" t="s">
        <v>2</v>
      </c>
      <c r="C117" s="1564" t="s">
        <v>1025</v>
      </c>
      <c r="D117" s="661" t="s">
        <v>1030</v>
      </c>
      <c r="E117" s="1574"/>
      <c r="F117" s="999"/>
      <c r="G117" s="1430"/>
      <c r="H117" s="748"/>
    </row>
    <row r="118" spans="1:8" ht="22.5" x14ac:dyDescent="0.25">
      <c r="A118" s="1439"/>
      <c r="B118" s="1568" t="s">
        <v>2</v>
      </c>
      <c r="C118" s="1536" t="s">
        <v>1025</v>
      </c>
      <c r="D118" s="662" t="s">
        <v>1029</v>
      </c>
      <c r="E118" s="2981"/>
      <c r="F118" s="2649"/>
      <c r="G118" s="1436"/>
      <c r="H118" s="748"/>
    </row>
    <row r="119" spans="1:8" x14ac:dyDescent="0.25">
      <c r="A119" s="1005"/>
      <c r="B119" s="854"/>
      <c r="C119" s="1536"/>
      <c r="D119" s="664"/>
      <c r="E119" s="2056"/>
      <c r="F119" s="1203"/>
      <c r="G119" s="786"/>
      <c r="H119" s="748"/>
    </row>
    <row r="120" spans="1:8" ht="18.75" customHeight="1" x14ac:dyDescent="0.25">
      <c r="B120" s="807" t="s">
        <v>1400</v>
      </c>
      <c r="C120" s="807"/>
      <c r="D120" s="807"/>
      <c r="E120" s="807"/>
      <c r="F120" s="807"/>
      <c r="G120" s="807"/>
      <c r="H120" s="499"/>
    </row>
    <row r="121" spans="1:8" ht="12" thickBot="1" x14ac:dyDescent="0.3">
      <c r="B121" s="783"/>
      <c r="C121" s="884"/>
      <c r="D121" s="783"/>
      <c r="E121" s="217"/>
      <c r="F121" s="217"/>
      <c r="G121" s="162" t="s">
        <v>105</v>
      </c>
      <c r="H121" s="748"/>
    </row>
    <row r="122" spans="1:8" ht="11.25" customHeight="1" x14ac:dyDescent="0.25">
      <c r="A122" s="3103" t="s">
        <v>1679</v>
      </c>
      <c r="B122" s="3181" t="s">
        <v>153</v>
      </c>
      <c r="C122" s="3189" t="s">
        <v>653</v>
      </c>
      <c r="D122" s="3124" t="s">
        <v>348</v>
      </c>
      <c r="E122" s="3204" t="s">
        <v>2160</v>
      </c>
      <c r="F122" s="3156" t="s">
        <v>2153</v>
      </c>
      <c r="G122" s="3101" t="s">
        <v>156</v>
      </c>
      <c r="H122" s="748"/>
    </row>
    <row r="123" spans="1:8" ht="12" thickBot="1" x14ac:dyDescent="0.3">
      <c r="A123" s="3104"/>
      <c r="B123" s="3182"/>
      <c r="C123" s="3190"/>
      <c r="D123" s="3125"/>
      <c r="E123" s="3205"/>
      <c r="F123" s="3157"/>
      <c r="G123" s="3102"/>
      <c r="H123" s="748"/>
    </row>
    <row r="124" spans="1:8" ht="12" thickBot="1" x14ac:dyDescent="0.3">
      <c r="A124" s="2556" t="s">
        <v>6</v>
      </c>
      <c r="B124" s="164" t="s">
        <v>2</v>
      </c>
      <c r="C124" s="433" t="s">
        <v>157</v>
      </c>
      <c r="D124" s="165" t="s">
        <v>158</v>
      </c>
      <c r="E124" s="166" t="s">
        <v>233</v>
      </c>
      <c r="F124" s="166" t="s">
        <v>233</v>
      </c>
      <c r="G124" s="794" t="s">
        <v>6</v>
      </c>
      <c r="H124" s="748"/>
    </row>
    <row r="125" spans="1:8" ht="22.5" x14ac:dyDescent="0.25">
      <c r="A125" s="1419">
        <v>12000</v>
      </c>
      <c r="B125" s="2982" t="s">
        <v>2</v>
      </c>
      <c r="C125" s="2983" t="s">
        <v>1026</v>
      </c>
      <c r="D125" s="2984" t="s">
        <v>1031</v>
      </c>
      <c r="E125" s="1573">
        <v>300</v>
      </c>
      <c r="F125" s="1002">
        <v>300</v>
      </c>
      <c r="G125" s="1432"/>
      <c r="H125" s="748"/>
    </row>
    <row r="126" spans="1:8" ht="22.5" x14ac:dyDescent="0.25">
      <c r="A126" s="1418"/>
      <c r="B126" s="1568" t="s">
        <v>2</v>
      </c>
      <c r="C126" s="408" t="s">
        <v>1026</v>
      </c>
      <c r="D126" s="662" t="s">
        <v>1430</v>
      </c>
      <c r="E126" s="1572"/>
      <c r="F126" s="999"/>
      <c r="G126" s="1430"/>
      <c r="H126" s="748"/>
    </row>
    <row r="127" spans="1:8" ht="22.5" x14ac:dyDescent="0.25">
      <c r="A127" s="1418">
        <v>36000</v>
      </c>
      <c r="B127" s="1568" t="s">
        <v>2</v>
      </c>
      <c r="C127" s="766" t="s">
        <v>1027</v>
      </c>
      <c r="D127" s="649" t="s">
        <v>1429</v>
      </c>
      <c r="E127" s="1572">
        <v>1000</v>
      </c>
      <c r="F127" s="1004">
        <v>1000</v>
      </c>
      <c r="G127" s="1436"/>
      <c r="H127" s="748"/>
    </row>
    <row r="128" spans="1:8" ht="22.5" x14ac:dyDescent="0.25">
      <c r="A128" s="1418"/>
      <c r="B128" s="1566" t="s">
        <v>2</v>
      </c>
      <c r="C128" s="766" t="s">
        <v>1027</v>
      </c>
      <c r="D128" s="649" t="s">
        <v>1431</v>
      </c>
      <c r="E128" s="1572"/>
      <c r="F128" s="999"/>
      <c r="G128" s="1430"/>
      <c r="H128" s="748"/>
    </row>
    <row r="129" spans="1:8" ht="22.5" x14ac:dyDescent="0.25">
      <c r="A129" s="1419">
        <v>2190</v>
      </c>
      <c r="B129" s="1567" t="s">
        <v>2</v>
      </c>
      <c r="C129" s="2019" t="s">
        <v>1827</v>
      </c>
      <c r="D129" s="1919" t="s">
        <v>1831</v>
      </c>
      <c r="E129" s="1601">
        <v>40000</v>
      </c>
      <c r="F129" s="1002">
        <v>40000</v>
      </c>
      <c r="G129" s="1432"/>
      <c r="H129" s="748"/>
    </row>
    <row r="130" spans="1:8" ht="22.5" x14ac:dyDescent="0.25">
      <c r="A130" s="1418"/>
      <c r="B130" s="1566" t="s">
        <v>2</v>
      </c>
      <c r="C130" s="2020" t="s">
        <v>1827</v>
      </c>
      <c r="D130" s="1875" t="s">
        <v>1832</v>
      </c>
      <c r="E130" s="1575"/>
      <c r="F130" s="999"/>
      <c r="G130" s="1430"/>
      <c r="H130" s="748"/>
    </row>
    <row r="131" spans="1:8" ht="22.5" x14ac:dyDescent="0.25">
      <c r="A131" s="1418">
        <v>2400</v>
      </c>
      <c r="B131" s="1568" t="s">
        <v>2</v>
      </c>
      <c r="C131" s="2020" t="s">
        <v>1828</v>
      </c>
      <c r="D131" s="1874" t="s">
        <v>1833</v>
      </c>
      <c r="E131" s="1574">
        <v>40000</v>
      </c>
      <c r="F131" s="999">
        <v>40000</v>
      </c>
      <c r="G131" s="1430"/>
      <c r="H131" s="748"/>
    </row>
    <row r="132" spans="1:8" ht="22.5" x14ac:dyDescent="0.25">
      <c r="A132" s="1418"/>
      <c r="B132" s="1566" t="s">
        <v>2</v>
      </c>
      <c r="C132" s="2020" t="s">
        <v>1828</v>
      </c>
      <c r="D132" s="1875" t="s">
        <v>1834</v>
      </c>
      <c r="E132" s="1575"/>
      <c r="F132" s="1565"/>
      <c r="G132" s="1430"/>
      <c r="H132" s="748"/>
    </row>
    <row r="133" spans="1:8" ht="22.5" x14ac:dyDescent="0.25">
      <c r="A133" s="1419">
        <v>2170</v>
      </c>
      <c r="B133" s="2982" t="s">
        <v>2</v>
      </c>
      <c r="C133" s="2019" t="s">
        <v>1829</v>
      </c>
      <c r="D133" s="1919" t="s">
        <v>1835</v>
      </c>
      <c r="E133" s="1573">
        <v>10170</v>
      </c>
      <c r="F133" s="1002">
        <v>10170</v>
      </c>
      <c r="G133" s="1432"/>
      <c r="H133" s="748"/>
    </row>
    <row r="134" spans="1:8" ht="22.5" x14ac:dyDescent="0.25">
      <c r="A134" s="1418"/>
      <c r="B134" s="1568" t="s">
        <v>2</v>
      </c>
      <c r="C134" s="2020" t="s">
        <v>1829</v>
      </c>
      <c r="D134" s="1875" t="s">
        <v>1836</v>
      </c>
      <c r="E134" s="1572"/>
      <c r="F134" s="999"/>
      <c r="G134" s="1430"/>
      <c r="H134" s="748"/>
    </row>
    <row r="135" spans="1:8" ht="22.5" x14ac:dyDescent="0.25">
      <c r="A135" s="1418">
        <v>5620</v>
      </c>
      <c r="B135" s="1568" t="s">
        <v>2</v>
      </c>
      <c r="C135" s="2020" t="s">
        <v>1830</v>
      </c>
      <c r="D135" s="1874" t="s">
        <v>1837</v>
      </c>
      <c r="E135" s="1572">
        <v>75000</v>
      </c>
      <c r="F135" s="1004">
        <v>75000</v>
      </c>
      <c r="G135" s="1436"/>
      <c r="H135" s="748"/>
    </row>
    <row r="136" spans="1:8" ht="22.5" x14ac:dyDescent="0.25">
      <c r="A136" s="1418"/>
      <c r="B136" s="1568" t="s">
        <v>2</v>
      </c>
      <c r="C136" s="2020" t="s">
        <v>1830</v>
      </c>
      <c r="D136" s="1875" t="s">
        <v>1838</v>
      </c>
      <c r="E136" s="1572"/>
      <c r="F136" s="1004"/>
      <c r="G136" s="1436"/>
      <c r="H136" s="748"/>
    </row>
    <row r="137" spans="1:8" ht="22.5" x14ac:dyDescent="0.25">
      <c r="A137" s="1419">
        <v>2078.5</v>
      </c>
      <c r="B137" s="1568" t="s">
        <v>2</v>
      </c>
      <c r="C137" s="2020" t="s">
        <v>1839</v>
      </c>
      <c r="D137" s="2021" t="s">
        <v>1842</v>
      </c>
      <c r="E137" s="1572">
        <v>70000</v>
      </c>
      <c r="F137" s="1004">
        <v>70000</v>
      </c>
      <c r="G137" s="1436"/>
      <c r="H137" s="748"/>
    </row>
    <row r="138" spans="1:8" ht="22.5" x14ac:dyDescent="0.25">
      <c r="A138" s="1419"/>
      <c r="B138" s="1568" t="s">
        <v>2</v>
      </c>
      <c r="C138" s="2020" t="s">
        <v>1839</v>
      </c>
      <c r="D138" s="2021" t="s">
        <v>1843</v>
      </c>
      <c r="E138" s="1572"/>
      <c r="F138" s="1004"/>
      <c r="G138" s="1436"/>
      <c r="H138" s="748"/>
    </row>
    <row r="139" spans="1:8" ht="22.5" x14ac:dyDescent="0.25">
      <c r="A139" s="1419">
        <v>4400</v>
      </c>
      <c r="B139" s="1568" t="s">
        <v>2</v>
      </c>
      <c r="C139" s="405" t="s">
        <v>1840</v>
      </c>
      <c r="D139" s="661" t="s">
        <v>1841</v>
      </c>
      <c r="E139" s="1574"/>
      <c r="F139" s="1004"/>
      <c r="G139" s="1436"/>
      <c r="H139" s="748"/>
    </row>
    <row r="140" spans="1:8" ht="22.5" x14ac:dyDescent="0.25">
      <c r="A140" s="1433"/>
      <c r="B140" s="1566" t="s">
        <v>2</v>
      </c>
      <c r="C140" s="405" t="s">
        <v>1840</v>
      </c>
      <c r="D140" s="661" t="s">
        <v>1844</v>
      </c>
      <c r="E140" s="1575"/>
      <c r="F140" s="1565"/>
      <c r="G140" s="1430"/>
      <c r="H140" s="748"/>
    </row>
    <row r="141" spans="1:8" ht="22.5" x14ac:dyDescent="0.25">
      <c r="A141" s="1418"/>
      <c r="B141" s="1566" t="s">
        <v>2</v>
      </c>
      <c r="C141" s="2557" t="s">
        <v>2327</v>
      </c>
      <c r="D141" s="2021" t="s">
        <v>2548</v>
      </c>
      <c r="E141" s="1572">
        <v>26000</v>
      </c>
      <c r="F141" s="999">
        <v>13000</v>
      </c>
      <c r="G141" s="1430"/>
    </row>
    <row r="142" spans="1:8" ht="22.5" x14ac:dyDescent="0.25">
      <c r="A142" s="1418"/>
      <c r="B142" s="1566" t="s">
        <v>2</v>
      </c>
      <c r="C142" s="2557" t="s">
        <v>2327</v>
      </c>
      <c r="D142" s="2021" t="s">
        <v>2549</v>
      </c>
      <c r="E142" s="1572"/>
      <c r="F142" s="999"/>
      <c r="G142" s="1430"/>
    </row>
    <row r="143" spans="1:8" ht="22.5" x14ac:dyDescent="0.25">
      <c r="A143" s="1419"/>
      <c r="B143" s="1567" t="s">
        <v>2</v>
      </c>
      <c r="C143" s="2818" t="s">
        <v>2550</v>
      </c>
      <c r="D143" s="2819" t="s">
        <v>2551</v>
      </c>
      <c r="E143" s="1573">
        <v>0</v>
      </c>
      <c r="F143" s="1002">
        <v>13000</v>
      </c>
      <c r="G143" s="1432"/>
    </row>
    <row r="144" spans="1:8" ht="23.25" thickBot="1" x14ac:dyDescent="0.3">
      <c r="A144" s="2558"/>
      <c r="B144" s="1965" t="s">
        <v>2</v>
      </c>
      <c r="C144" s="2561" t="s">
        <v>2550</v>
      </c>
      <c r="D144" s="2559" t="s">
        <v>2552</v>
      </c>
      <c r="E144" s="2560"/>
      <c r="F144" s="1967"/>
      <c r="G144" s="1968"/>
    </row>
    <row r="147" spans="1:8" ht="18" customHeight="1" x14ac:dyDescent="0.25">
      <c r="B147" s="3188" t="s">
        <v>1401</v>
      </c>
      <c r="C147" s="3188"/>
      <c r="D147" s="3188"/>
      <c r="E147" s="3188"/>
      <c r="F147" s="3188"/>
      <c r="G147" s="3188"/>
      <c r="H147" s="1006"/>
    </row>
    <row r="148" spans="1:8" ht="12.75" customHeight="1" thickBot="1" x14ac:dyDescent="0.3">
      <c r="B148" s="467"/>
      <c r="C148" s="467"/>
      <c r="D148" s="467"/>
      <c r="E148" s="468"/>
      <c r="F148" s="468"/>
      <c r="G148" s="468" t="s">
        <v>105</v>
      </c>
      <c r="H148" s="466"/>
    </row>
    <row r="149" spans="1:8" ht="12.75" customHeight="1" x14ac:dyDescent="0.25">
      <c r="A149" s="3103" t="s">
        <v>2151</v>
      </c>
      <c r="B149" s="3115" t="s">
        <v>289</v>
      </c>
      <c r="C149" s="3117" t="s">
        <v>658</v>
      </c>
      <c r="D149" s="3124" t="s">
        <v>290</v>
      </c>
      <c r="E149" s="3204" t="s">
        <v>2160</v>
      </c>
      <c r="F149" s="3156" t="s">
        <v>2153</v>
      </c>
      <c r="G149" s="3101" t="s">
        <v>156</v>
      </c>
      <c r="H149" s="748"/>
    </row>
    <row r="150" spans="1:8" ht="15" customHeight="1" thickBot="1" x14ac:dyDescent="0.3">
      <c r="A150" s="3104"/>
      <c r="B150" s="3144"/>
      <c r="C150" s="3141"/>
      <c r="D150" s="3125"/>
      <c r="E150" s="3205"/>
      <c r="F150" s="3157"/>
      <c r="G150" s="3102"/>
      <c r="H150" s="748"/>
    </row>
    <row r="151" spans="1:8" ht="15" customHeight="1" thickBot="1" x14ac:dyDescent="0.3">
      <c r="A151" s="888">
        <f>A152</f>
        <v>4800</v>
      </c>
      <c r="B151" s="300" t="s">
        <v>1</v>
      </c>
      <c r="C151" s="301" t="s">
        <v>157</v>
      </c>
      <c r="D151" s="889" t="s">
        <v>292</v>
      </c>
      <c r="E151" s="888">
        <f>E152</f>
        <v>14000</v>
      </c>
      <c r="F151" s="890">
        <f>F152</f>
        <v>14000</v>
      </c>
      <c r="G151" s="794" t="s">
        <v>6</v>
      </c>
      <c r="H151" s="748"/>
    </row>
    <row r="152" spans="1:8" ht="12.75" customHeight="1" x14ac:dyDescent="0.25">
      <c r="A152" s="891">
        <f>SUM(A153:A156)</f>
        <v>4800</v>
      </c>
      <c r="B152" s="612" t="s">
        <v>2</v>
      </c>
      <c r="C152" s="709" t="s">
        <v>6</v>
      </c>
      <c r="D152" s="892" t="s">
        <v>1480</v>
      </c>
      <c r="E152" s="893">
        <f>SUM(E153:E156)</f>
        <v>14000</v>
      </c>
      <c r="F152" s="894">
        <f>SUM(F153:F156)</f>
        <v>14000</v>
      </c>
      <c r="G152" s="895"/>
      <c r="H152" s="748"/>
    </row>
    <row r="153" spans="1:8" ht="12.75" customHeight="1" x14ac:dyDescent="0.25">
      <c r="A153" s="945">
        <v>4600</v>
      </c>
      <c r="B153" s="312" t="s">
        <v>2</v>
      </c>
      <c r="C153" s="41">
        <v>60100000000</v>
      </c>
      <c r="D153" s="844" t="s">
        <v>659</v>
      </c>
      <c r="E153" s="947">
        <v>6500</v>
      </c>
      <c r="F153" s="1007">
        <v>6500</v>
      </c>
      <c r="G153" s="984"/>
      <c r="H153" s="748"/>
    </row>
    <row r="154" spans="1:8" ht="22.5" x14ac:dyDescent="0.25">
      <c r="A154" s="945"/>
      <c r="B154" s="312"/>
      <c r="C154" s="748">
        <v>60200000000</v>
      </c>
      <c r="D154" s="480" t="s">
        <v>2328</v>
      </c>
      <c r="E154" s="947">
        <v>2500</v>
      </c>
      <c r="F154" s="1007">
        <v>2500</v>
      </c>
      <c r="G154" s="984"/>
      <c r="H154" s="748"/>
    </row>
    <row r="155" spans="1:8" ht="17.25" customHeight="1" x14ac:dyDescent="0.25">
      <c r="A155" s="945">
        <v>200</v>
      </c>
      <c r="B155" s="312" t="s">
        <v>2</v>
      </c>
      <c r="C155" s="41">
        <v>60300000000</v>
      </c>
      <c r="D155" s="844" t="s">
        <v>660</v>
      </c>
      <c r="E155" s="947">
        <v>2000</v>
      </c>
      <c r="F155" s="1007">
        <v>2000</v>
      </c>
      <c r="G155" s="984"/>
      <c r="H155" s="748"/>
    </row>
    <row r="156" spans="1:8" ht="14.25" customHeight="1" thickBot="1" x14ac:dyDescent="0.3">
      <c r="A156" s="948"/>
      <c r="B156" s="1008" t="s">
        <v>2</v>
      </c>
      <c r="C156" s="68">
        <v>60500000000</v>
      </c>
      <c r="D156" s="2820" t="s">
        <v>2329</v>
      </c>
      <c r="E156" s="951">
        <v>3000</v>
      </c>
      <c r="F156" s="1009">
        <v>3000</v>
      </c>
      <c r="G156" s="1010"/>
      <c r="H156" s="748"/>
    </row>
    <row r="157" spans="1:8" ht="12.75" customHeight="1" x14ac:dyDescent="0.25">
      <c r="B157" s="748"/>
      <c r="H157" s="748"/>
    </row>
    <row r="158" spans="1:8" ht="12.75" customHeight="1" x14ac:dyDescent="0.25">
      <c r="B158" s="748"/>
      <c r="H158" s="748"/>
    </row>
  </sheetData>
  <mergeCells count="65">
    <mergeCell ref="B147:G147"/>
    <mergeCell ref="A149:A150"/>
    <mergeCell ref="B149:B150"/>
    <mergeCell ref="C149:C150"/>
    <mergeCell ref="D149:D150"/>
    <mergeCell ref="E149:E150"/>
    <mergeCell ref="F149:F150"/>
    <mergeCell ref="G149:G150"/>
    <mergeCell ref="G108:G109"/>
    <mergeCell ref="A122:A123"/>
    <mergeCell ref="B122:B123"/>
    <mergeCell ref="C122:C123"/>
    <mergeCell ref="D122:D123"/>
    <mergeCell ref="E122:E123"/>
    <mergeCell ref="F122:F123"/>
    <mergeCell ref="G122:G123"/>
    <mergeCell ref="A108:A109"/>
    <mergeCell ref="B108:B109"/>
    <mergeCell ref="C108:C109"/>
    <mergeCell ref="D108:D109"/>
    <mergeCell ref="E108:E109"/>
    <mergeCell ref="F108:F109"/>
    <mergeCell ref="G59:G60"/>
    <mergeCell ref="A77:A78"/>
    <mergeCell ref="B77:B78"/>
    <mergeCell ref="C77:C78"/>
    <mergeCell ref="D77:D78"/>
    <mergeCell ref="E77:E78"/>
    <mergeCell ref="F77:F78"/>
    <mergeCell ref="G77:G78"/>
    <mergeCell ref="A59:A60"/>
    <mergeCell ref="B59:B60"/>
    <mergeCell ref="C59:C60"/>
    <mergeCell ref="D59:D60"/>
    <mergeCell ref="E59:E60"/>
    <mergeCell ref="F59:F60"/>
    <mergeCell ref="H34:H35"/>
    <mergeCell ref="A44:A45"/>
    <mergeCell ref="B44:B45"/>
    <mergeCell ref="C44:C45"/>
    <mergeCell ref="D44:D45"/>
    <mergeCell ref="E44:E45"/>
    <mergeCell ref="F44:F45"/>
    <mergeCell ref="G44:G45"/>
    <mergeCell ref="G21:G22"/>
    <mergeCell ref="B32:G32"/>
    <mergeCell ref="A34:A35"/>
    <mergeCell ref="B34:B35"/>
    <mergeCell ref="C34:C35"/>
    <mergeCell ref="D34:D35"/>
    <mergeCell ref="E34:E35"/>
    <mergeCell ref="F34:F35"/>
    <mergeCell ref="G34:G35"/>
    <mergeCell ref="A21:A22"/>
    <mergeCell ref="B21:B22"/>
    <mergeCell ref="C21:C22"/>
    <mergeCell ref="D21:D22"/>
    <mergeCell ref="E21:E22"/>
    <mergeCell ref="F21:F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2" manualBreakCount="2">
    <brk id="56" max="16383" man="1"/>
    <brk id="118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3974-BCFD-49F0-9649-4358BE1DC1F7}">
  <sheetPr>
    <tabColor theme="9" tint="0.39997558519241921"/>
  </sheetPr>
  <dimension ref="A1:H15"/>
  <sheetViews>
    <sheetView zoomScaleNormal="100" workbookViewId="0">
      <selection activeCell="N19" sqref="N19"/>
    </sheetView>
  </sheetViews>
  <sheetFormatPr defaultColWidth="9.140625" defaultRowHeight="12.75" x14ac:dyDescent="0.2"/>
  <cols>
    <col min="1" max="1" width="9.5703125" style="344" customWidth="1"/>
    <col min="2" max="2" width="3.7109375" style="344" customWidth="1"/>
    <col min="3" max="5" width="5.42578125" style="344" customWidth="1"/>
    <col min="6" max="6" width="20.7109375" style="344" customWidth="1"/>
    <col min="7" max="7" width="25.7109375" style="344" customWidth="1"/>
    <col min="8" max="8" width="12.7109375" style="344" customWidth="1"/>
    <col min="9" max="16384" width="9.140625" style="344"/>
  </cols>
  <sheetData>
    <row r="1" spans="1:8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3" spans="1:8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8" ht="15.75" x14ac:dyDescent="0.25">
      <c r="A4" s="728"/>
      <c r="B4" s="728"/>
      <c r="C4" s="728"/>
      <c r="D4" s="728"/>
      <c r="E4" s="728"/>
      <c r="F4" s="728"/>
      <c r="G4" s="728"/>
      <c r="H4" s="728"/>
    </row>
    <row r="5" spans="1:8" ht="15.75" x14ac:dyDescent="0.25">
      <c r="A5" s="3100" t="s">
        <v>570</v>
      </c>
      <c r="B5" s="3100"/>
      <c r="C5" s="3100"/>
      <c r="D5" s="3100"/>
      <c r="E5" s="3100"/>
      <c r="F5" s="3100"/>
      <c r="G5" s="3100"/>
      <c r="H5" s="3100"/>
    </row>
    <row r="6" spans="1:8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8" ht="15.75" x14ac:dyDescent="0.25">
      <c r="A7" s="158"/>
      <c r="B7" s="158"/>
      <c r="C7" s="158"/>
      <c r="D7" s="158"/>
      <c r="E7" s="158"/>
      <c r="F7" s="158"/>
      <c r="G7" s="158"/>
      <c r="H7" s="158"/>
    </row>
    <row r="8" spans="1:8" ht="12.75" customHeight="1" thickBot="1" x14ac:dyDescent="0.25">
      <c r="B8" s="729"/>
      <c r="C8" s="730"/>
      <c r="D8" s="730"/>
      <c r="E8" s="730"/>
      <c r="F8" s="730"/>
      <c r="G8" s="730"/>
      <c r="H8" s="731" t="s">
        <v>67</v>
      </c>
    </row>
    <row r="9" spans="1:8" s="733" customFormat="1" ht="16.5" customHeight="1" thickBot="1" x14ac:dyDescent="0.3">
      <c r="A9" s="732" t="s">
        <v>2151</v>
      </c>
      <c r="B9" s="3062" t="s">
        <v>494</v>
      </c>
      <c r="C9" s="3063"/>
      <c r="D9" s="3063"/>
      <c r="E9" s="3064"/>
      <c r="F9" s="3063" t="s">
        <v>495</v>
      </c>
      <c r="G9" s="3064"/>
      <c r="H9" s="2991" t="s">
        <v>2153</v>
      </c>
    </row>
    <row r="10" spans="1:8" ht="13.5" thickBot="1" x14ac:dyDescent="0.25">
      <c r="A10" s="1011">
        <v>0</v>
      </c>
      <c r="B10" s="1012" t="s">
        <v>2</v>
      </c>
      <c r="C10" s="1013" t="s">
        <v>496</v>
      </c>
      <c r="D10" s="1014" t="s">
        <v>497</v>
      </c>
      <c r="E10" s="1015" t="s">
        <v>498</v>
      </c>
      <c r="F10" s="3210" t="s">
        <v>661</v>
      </c>
      <c r="G10" s="3210"/>
      <c r="H10" s="1011">
        <v>0</v>
      </c>
    </row>
    <row r="11" spans="1:8" ht="13.5" thickBot="1" x14ac:dyDescent="0.25">
      <c r="A11" s="1016">
        <v>0</v>
      </c>
      <c r="B11" s="1017" t="s">
        <v>159</v>
      </c>
      <c r="C11" s="1018">
        <v>1601</v>
      </c>
      <c r="D11" s="1852">
        <v>2212</v>
      </c>
      <c r="E11" s="1019">
        <v>2122</v>
      </c>
      <c r="F11" s="3208" t="s">
        <v>1377</v>
      </c>
      <c r="G11" s="3209"/>
      <c r="H11" s="2993">
        <v>0</v>
      </c>
    </row>
    <row r="14" spans="1:8" x14ac:dyDescent="0.2">
      <c r="A14" s="727"/>
      <c r="B14" s="727"/>
      <c r="C14" s="727"/>
      <c r="D14" s="727"/>
      <c r="E14" s="727"/>
      <c r="F14" s="727"/>
      <c r="G14" s="727"/>
    </row>
    <row r="15" spans="1:8" x14ac:dyDescent="0.2">
      <c r="A15" s="1020"/>
      <c r="B15" s="1020"/>
      <c r="C15" s="1020"/>
    </row>
  </sheetData>
  <mergeCells count="7">
    <mergeCell ref="F11:G11"/>
    <mergeCell ref="A1:H1"/>
    <mergeCell ref="A3:H3"/>
    <mergeCell ref="A5:H5"/>
    <mergeCell ref="B9:E9"/>
    <mergeCell ref="F9:G9"/>
    <mergeCell ref="F10:G10"/>
  </mergeCells>
  <pageMargins left="0.39370078740157483" right="0.39370078740157483" top="0.39370078740157483" bottom="0.39370078740157483" header="0.11811023622047245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3159-32C2-46FB-B4D4-6CFA792D5F38}">
  <sheetPr>
    <tabColor theme="7" tint="0.59999389629810485"/>
  </sheetPr>
  <dimension ref="A1:J180"/>
  <sheetViews>
    <sheetView topLeftCell="A5" zoomScaleNormal="100" zoomScaleSheetLayoutView="75" workbookViewId="0">
      <selection activeCell="E13" sqref="E13"/>
    </sheetView>
  </sheetViews>
  <sheetFormatPr defaultColWidth="9.140625" defaultRowHeight="11.25" x14ac:dyDescent="0.2"/>
  <cols>
    <col min="1" max="1" width="8.7109375" style="727" bestFit="1" customWidth="1"/>
    <col min="2" max="2" width="3.5703125" style="781" customWidth="1"/>
    <col min="3" max="3" width="12" style="727" customWidth="1"/>
    <col min="4" max="4" width="48.140625" style="727" customWidth="1"/>
    <col min="5" max="5" width="11.85546875" style="727" customWidth="1"/>
    <col min="6" max="7" width="11.28515625" style="727" customWidth="1"/>
    <col min="8" max="8" width="10.5703125" style="781" customWidth="1"/>
    <col min="9" max="9" width="9.140625" style="727"/>
    <col min="10" max="10" width="9.85546875" style="727" bestFit="1" customWidth="1"/>
    <col min="11" max="16384" width="9.140625" style="727"/>
  </cols>
  <sheetData>
    <row r="1" spans="1:8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2" spans="1:8" ht="12.75" customHeight="1" x14ac:dyDescent="0.2"/>
    <row r="3" spans="1:8" s="3" customFormat="1" ht="15.75" customHeight="1" x14ac:dyDescent="0.25">
      <c r="A3" s="3100" t="s">
        <v>575</v>
      </c>
      <c r="B3" s="3100"/>
      <c r="C3" s="3100"/>
      <c r="D3" s="3100"/>
      <c r="E3" s="3100"/>
      <c r="F3" s="3100"/>
      <c r="G3" s="3100"/>
      <c r="H3" s="3100"/>
    </row>
    <row r="4" spans="1:8" s="3" customFormat="1" ht="15.75" customHeight="1" x14ac:dyDescent="0.25">
      <c r="B4" s="158"/>
      <c r="C4" s="158"/>
      <c r="D4" s="158"/>
      <c r="E4" s="158"/>
      <c r="F4" s="158"/>
      <c r="G4" s="158"/>
      <c r="H4" s="158"/>
    </row>
    <row r="5" spans="1:8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8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8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8" s="782" customFormat="1" ht="12.75" customHeight="1" thickBot="1" x14ac:dyDescent="0.3">
      <c r="B8" s="918"/>
      <c r="C8" s="3182"/>
      <c r="D8" s="3121"/>
      <c r="E8" s="3114"/>
      <c r="F8" s="87"/>
    </row>
    <row r="9" spans="1:8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SUM(E10:E17)</f>
        <v>376129.40800000005</v>
      </c>
      <c r="F9" s="167"/>
      <c r="G9" s="167"/>
    </row>
    <row r="10" spans="1:8" s="782" customFormat="1" ht="12.75" customHeight="1" x14ac:dyDescent="0.2">
      <c r="B10" s="163"/>
      <c r="C10" s="1021" t="s">
        <v>400</v>
      </c>
      <c r="D10" s="920" t="s">
        <v>401</v>
      </c>
      <c r="E10" s="573">
        <f>F24</f>
        <v>13330</v>
      </c>
      <c r="F10" s="574"/>
      <c r="G10" s="574"/>
      <c r="H10" s="193"/>
    </row>
    <row r="11" spans="1:8" s="787" customFormat="1" ht="12.75" customHeight="1" x14ac:dyDescent="0.2">
      <c r="B11" s="168"/>
      <c r="C11" s="169" t="s">
        <v>402</v>
      </c>
      <c r="D11" s="170" t="s">
        <v>403</v>
      </c>
      <c r="E11" s="176">
        <f>H39</f>
        <v>288145.18200000003</v>
      </c>
      <c r="F11" s="172"/>
      <c r="G11" s="172"/>
      <c r="H11" s="193"/>
    </row>
    <row r="12" spans="1:8" s="787" customFormat="1" ht="12.75" customHeight="1" x14ac:dyDescent="0.2">
      <c r="B12" s="168"/>
      <c r="C12" s="173" t="s">
        <v>145</v>
      </c>
      <c r="D12" s="174" t="s">
        <v>146</v>
      </c>
      <c r="E12" s="175">
        <f>F48</f>
        <v>18344</v>
      </c>
      <c r="F12" s="172"/>
      <c r="G12" s="172"/>
      <c r="H12" s="193"/>
    </row>
    <row r="13" spans="1:8" s="787" customFormat="1" ht="12.75" customHeight="1" x14ac:dyDescent="0.2">
      <c r="B13" s="168"/>
      <c r="C13" s="173" t="s">
        <v>1385</v>
      </c>
      <c r="D13" s="174" t="s">
        <v>1386</v>
      </c>
      <c r="E13" s="175">
        <f>F77</f>
        <v>5400</v>
      </c>
      <c r="F13" s="172"/>
      <c r="G13" s="172"/>
      <c r="H13" s="193"/>
    </row>
    <row r="14" spans="1:8" s="787" customFormat="1" ht="12.75" customHeight="1" x14ac:dyDescent="0.2">
      <c r="B14" s="168"/>
      <c r="C14" s="173" t="s">
        <v>147</v>
      </c>
      <c r="D14" s="174" t="s">
        <v>148</v>
      </c>
      <c r="E14" s="176">
        <f>F105</f>
        <v>26439.200000000001</v>
      </c>
      <c r="F14" s="172"/>
      <c r="G14" s="172"/>
      <c r="H14" s="193"/>
    </row>
    <row r="15" spans="1:8" s="787" customFormat="1" ht="12.75" customHeight="1" x14ac:dyDescent="0.2">
      <c r="B15" s="168"/>
      <c r="C15" s="580" t="s">
        <v>149</v>
      </c>
      <c r="D15" s="581" t="s">
        <v>1469</v>
      </c>
      <c r="E15" s="789">
        <f>F147</f>
        <v>0</v>
      </c>
      <c r="F15" s="172"/>
      <c r="G15" s="574"/>
      <c r="H15" s="193"/>
    </row>
    <row r="16" spans="1:8" s="787" customFormat="1" ht="12.75" customHeight="1" x14ac:dyDescent="0.2">
      <c r="B16" s="168"/>
      <c r="C16" s="580" t="s">
        <v>306</v>
      </c>
      <c r="D16" s="581" t="s">
        <v>1476</v>
      </c>
      <c r="E16" s="789">
        <f>F156</f>
        <v>3471.0259999999998</v>
      </c>
      <c r="F16" s="583"/>
      <c r="G16" s="574"/>
      <c r="H16" s="193"/>
    </row>
    <row r="17" spans="1:8" s="787" customFormat="1" ht="12.75" customHeight="1" thickBot="1" x14ac:dyDescent="0.25">
      <c r="B17" s="168"/>
      <c r="C17" s="1533" t="s">
        <v>151</v>
      </c>
      <c r="D17" s="1534" t="s">
        <v>1471</v>
      </c>
      <c r="E17" s="1331">
        <f>F167</f>
        <v>21000</v>
      </c>
      <c r="F17" s="177"/>
      <c r="G17" s="172"/>
      <c r="H17" s="193"/>
    </row>
    <row r="18" spans="1:8" s="3" customFormat="1" ht="12.75" customHeight="1" x14ac:dyDescent="0.25">
      <c r="B18" s="178"/>
      <c r="C18" s="2"/>
      <c r="D18" s="2"/>
      <c r="E18" s="2"/>
      <c r="F18" s="2"/>
      <c r="H18" s="298"/>
    </row>
    <row r="19" spans="1:8" s="3" customFormat="1" ht="12.75" customHeight="1" x14ac:dyDescent="0.25">
      <c r="B19" s="178"/>
      <c r="C19" s="2"/>
      <c r="D19" s="2"/>
      <c r="E19" s="2"/>
      <c r="F19" s="2"/>
      <c r="H19" s="298"/>
    </row>
    <row r="20" spans="1:8" ht="18.75" customHeight="1" x14ac:dyDescent="0.25">
      <c r="B20" s="807" t="s">
        <v>662</v>
      </c>
      <c r="C20" s="807"/>
      <c r="D20" s="807"/>
      <c r="E20" s="807"/>
      <c r="F20" s="807"/>
      <c r="G20" s="807"/>
      <c r="H20" s="807"/>
    </row>
    <row r="21" spans="1:8" s="748" customFormat="1" ht="12" customHeight="1" thickBot="1" x14ac:dyDescent="0.3">
      <c r="B21" s="783"/>
      <c r="C21" s="783"/>
      <c r="D21" s="783"/>
      <c r="E21" s="162"/>
      <c r="F21" s="162"/>
      <c r="G21" s="162" t="s">
        <v>105</v>
      </c>
      <c r="H21" s="784"/>
    </row>
    <row r="22" spans="1:8" s="748" customFormat="1" ht="12.75" customHeight="1" x14ac:dyDescent="0.25">
      <c r="A22" s="3103" t="s">
        <v>2151</v>
      </c>
      <c r="B22" s="3181" t="s">
        <v>153</v>
      </c>
      <c r="C22" s="3212" t="s">
        <v>663</v>
      </c>
      <c r="D22" s="3119" t="s">
        <v>406</v>
      </c>
      <c r="E22" s="3202" t="s">
        <v>2160</v>
      </c>
      <c r="F22" s="3113" t="s">
        <v>2153</v>
      </c>
      <c r="G22" s="3130" t="s">
        <v>156</v>
      </c>
    </row>
    <row r="23" spans="1:8" s="748" customFormat="1" ht="16.5" customHeight="1" thickBot="1" x14ac:dyDescent="0.3">
      <c r="A23" s="3104"/>
      <c r="B23" s="3182"/>
      <c r="C23" s="3213"/>
      <c r="D23" s="3121"/>
      <c r="E23" s="3203"/>
      <c r="F23" s="3147"/>
      <c r="G23" s="3131"/>
    </row>
    <row r="24" spans="1:8" s="748" customFormat="1" ht="13.5" customHeight="1" thickBot="1" x14ac:dyDescent="0.3">
      <c r="A24" s="166">
        <f>A25</f>
        <v>7200</v>
      </c>
      <c r="B24" s="164" t="s">
        <v>2</v>
      </c>
      <c r="C24" s="282" t="s">
        <v>157</v>
      </c>
      <c r="D24" s="282" t="s">
        <v>158</v>
      </c>
      <c r="E24" s="200">
        <f>E25</f>
        <v>13330</v>
      </c>
      <c r="F24" s="166">
        <f>F25</f>
        <v>13330</v>
      </c>
      <c r="G24" s="859" t="s">
        <v>6</v>
      </c>
    </row>
    <row r="25" spans="1:8" s="748" customFormat="1" ht="12.75" customHeight="1" x14ac:dyDescent="0.25">
      <c r="A25" s="860">
        <f>SUM(A26:A29)</f>
        <v>7200</v>
      </c>
      <c r="B25" s="795" t="s">
        <v>6</v>
      </c>
      <c r="C25" s="1023" t="s">
        <v>6</v>
      </c>
      <c r="D25" s="1582" t="s">
        <v>407</v>
      </c>
      <c r="E25" s="862">
        <f>SUM(E26:E32)</f>
        <v>13330</v>
      </c>
      <c r="F25" s="796">
        <f>SUM(F26:F32)</f>
        <v>13330</v>
      </c>
      <c r="G25" s="797"/>
    </row>
    <row r="26" spans="1:8" ht="12.75" customHeight="1" x14ac:dyDescent="0.2">
      <c r="A26" s="863">
        <v>300</v>
      </c>
      <c r="B26" s="426" t="s">
        <v>159</v>
      </c>
      <c r="C26" s="1026" t="s">
        <v>1036</v>
      </c>
      <c r="D26" s="645" t="s">
        <v>1037</v>
      </c>
      <c r="E26" s="864">
        <v>300</v>
      </c>
      <c r="F26" s="834">
        <v>300</v>
      </c>
      <c r="G26" s="845"/>
    </row>
    <row r="27" spans="1:8" ht="12.75" customHeight="1" x14ac:dyDescent="0.2">
      <c r="A27" s="863"/>
      <c r="B27" s="426" t="s">
        <v>159</v>
      </c>
      <c r="C27" s="1026" t="s">
        <v>1798</v>
      </c>
      <c r="D27" s="645" t="s">
        <v>1485</v>
      </c>
      <c r="E27" s="864">
        <v>400</v>
      </c>
      <c r="F27" s="834">
        <v>400</v>
      </c>
      <c r="G27" s="845"/>
    </row>
    <row r="28" spans="1:8" ht="12.75" customHeight="1" x14ac:dyDescent="0.2">
      <c r="A28" s="863">
        <v>3000</v>
      </c>
      <c r="B28" s="426" t="s">
        <v>159</v>
      </c>
      <c r="C28" s="1026" t="s">
        <v>1799</v>
      </c>
      <c r="D28" s="645" t="s">
        <v>1486</v>
      </c>
      <c r="E28" s="864">
        <v>3000</v>
      </c>
      <c r="F28" s="834">
        <v>3000</v>
      </c>
      <c r="G28" s="845"/>
    </row>
    <row r="29" spans="1:8" ht="12.75" customHeight="1" x14ac:dyDescent="0.2">
      <c r="A29" s="863">
        <v>3900</v>
      </c>
      <c r="B29" s="426" t="s">
        <v>159</v>
      </c>
      <c r="C29" s="1026" t="s">
        <v>1909</v>
      </c>
      <c r="D29" s="645" t="s">
        <v>1804</v>
      </c>
      <c r="E29" s="864">
        <v>4000</v>
      </c>
      <c r="F29" s="834">
        <v>4000</v>
      </c>
      <c r="G29" s="845"/>
    </row>
    <row r="30" spans="1:8" ht="12.75" customHeight="1" x14ac:dyDescent="0.2">
      <c r="A30" s="991"/>
      <c r="B30" s="426" t="s">
        <v>159</v>
      </c>
      <c r="C30" s="2939" t="s">
        <v>2553</v>
      </c>
      <c r="D30" s="2940" t="s">
        <v>2554</v>
      </c>
      <c r="E30" s="1024">
        <v>1000</v>
      </c>
      <c r="F30" s="994">
        <v>1000</v>
      </c>
      <c r="G30" s="1025"/>
    </row>
    <row r="31" spans="1:8" ht="12.75" customHeight="1" x14ac:dyDescent="0.2">
      <c r="A31" s="863"/>
      <c r="B31" s="426" t="s">
        <v>159</v>
      </c>
      <c r="C31" s="1026" t="s">
        <v>2555</v>
      </c>
      <c r="D31" s="645" t="s">
        <v>2330</v>
      </c>
      <c r="E31" s="864">
        <v>1630</v>
      </c>
      <c r="F31" s="834">
        <v>1630</v>
      </c>
      <c r="G31" s="845"/>
    </row>
    <row r="32" spans="1:8" ht="12.75" customHeight="1" thickBot="1" x14ac:dyDescent="0.25">
      <c r="A32" s="869"/>
      <c r="B32" s="870" t="s">
        <v>159</v>
      </c>
      <c r="C32" s="2941" t="s">
        <v>2556</v>
      </c>
      <c r="D32" s="669" t="s">
        <v>2331</v>
      </c>
      <c r="E32" s="872">
        <v>3000</v>
      </c>
      <c r="F32" s="873">
        <v>3000</v>
      </c>
      <c r="G32" s="1027"/>
    </row>
    <row r="33" spans="1:10" ht="12.75" customHeight="1" x14ac:dyDescent="0.2">
      <c r="A33" s="793"/>
      <c r="B33" s="853"/>
      <c r="C33" s="1028"/>
      <c r="D33" s="232"/>
      <c r="E33" s="793"/>
      <c r="F33" s="793"/>
      <c r="G33" s="857"/>
    </row>
    <row r="34" spans="1:10" ht="12.75" customHeight="1" x14ac:dyDescent="0.2">
      <c r="A34" s="793"/>
      <c r="B34" s="853"/>
      <c r="C34" s="1028"/>
      <c r="D34" s="232"/>
      <c r="E34" s="793"/>
      <c r="F34" s="793"/>
      <c r="G34" s="857"/>
    </row>
    <row r="35" spans="1:10" ht="18.75" customHeight="1" x14ac:dyDescent="0.25">
      <c r="B35" s="3211" t="s">
        <v>664</v>
      </c>
      <c r="C35" s="3211"/>
      <c r="D35" s="3211"/>
      <c r="E35" s="3211"/>
      <c r="F35" s="3211"/>
      <c r="G35" s="3211"/>
      <c r="H35" s="808"/>
    </row>
    <row r="36" spans="1:10" ht="12.75" customHeight="1" thickBot="1" x14ac:dyDescent="0.25">
      <c r="B36" s="783"/>
      <c r="C36" s="783"/>
      <c r="D36" s="783"/>
      <c r="E36" s="783"/>
      <c r="F36" s="783"/>
      <c r="G36" s="783"/>
      <c r="H36" s="162" t="s">
        <v>105</v>
      </c>
    </row>
    <row r="37" spans="1:10" ht="12.75" customHeight="1" x14ac:dyDescent="0.2">
      <c r="A37" s="3103" t="s">
        <v>2151</v>
      </c>
      <c r="B37" s="3128" t="s">
        <v>289</v>
      </c>
      <c r="C37" s="3117" t="s">
        <v>665</v>
      </c>
      <c r="D37" s="3119" t="s">
        <v>412</v>
      </c>
      <c r="E37" s="3160" t="s">
        <v>413</v>
      </c>
      <c r="F37" s="3160" t="s">
        <v>414</v>
      </c>
      <c r="G37" s="3202" t="s">
        <v>2160</v>
      </c>
      <c r="H37" s="3113" t="s">
        <v>2153</v>
      </c>
    </row>
    <row r="38" spans="1:10" ht="15.75" customHeight="1" thickBot="1" x14ac:dyDescent="0.25">
      <c r="A38" s="3104"/>
      <c r="B38" s="3140"/>
      <c r="C38" s="3141"/>
      <c r="D38" s="3121"/>
      <c r="E38" s="3161"/>
      <c r="F38" s="3161"/>
      <c r="G38" s="3203"/>
      <c r="H38" s="3147"/>
    </row>
    <row r="39" spans="1:10" ht="13.5" customHeight="1" thickBot="1" x14ac:dyDescent="0.25">
      <c r="A39" s="809">
        <f>SUM(A40:A41)</f>
        <v>296626.13</v>
      </c>
      <c r="B39" s="1029" t="s">
        <v>2</v>
      </c>
      <c r="C39" s="433" t="s">
        <v>415</v>
      </c>
      <c r="D39" s="282" t="s">
        <v>158</v>
      </c>
      <c r="E39" s="810">
        <f>SUM(E40:E41)</f>
        <v>266644.86</v>
      </c>
      <c r="F39" s="811">
        <f>SUM(F40:F41)</f>
        <v>21500.322</v>
      </c>
      <c r="G39" s="809">
        <v>288145.18</v>
      </c>
      <c r="H39" s="938">
        <f>H40+H41</f>
        <v>288145.18200000003</v>
      </c>
      <c r="J39" s="2821"/>
    </row>
    <row r="40" spans="1:10" ht="12.75" customHeight="1" x14ac:dyDescent="0.2">
      <c r="A40" s="813">
        <v>291526.13</v>
      </c>
      <c r="B40" s="1583" t="s">
        <v>159</v>
      </c>
      <c r="C40" s="1584" t="s">
        <v>1878</v>
      </c>
      <c r="D40" s="814" t="s">
        <v>1879</v>
      </c>
      <c r="E40" s="2104">
        <v>257505.23</v>
      </c>
      <c r="F40" s="2093">
        <v>21500.322</v>
      </c>
      <c r="G40" s="1030"/>
      <c r="H40" s="1031">
        <f>SUM(E40:F40)</f>
        <v>279005.55200000003</v>
      </c>
    </row>
    <row r="41" spans="1:10" ht="12.75" customHeight="1" thickBot="1" x14ac:dyDescent="0.25">
      <c r="A41" s="1032">
        <v>5100</v>
      </c>
      <c r="B41" s="1302" t="s">
        <v>159</v>
      </c>
      <c r="C41" s="1589" t="s">
        <v>1039</v>
      </c>
      <c r="D41" s="1585" t="s">
        <v>1038</v>
      </c>
      <c r="E41" s="2105">
        <v>9139.6299999999992</v>
      </c>
      <c r="F41" s="2106"/>
      <c r="G41" s="1033"/>
      <c r="H41" s="1034">
        <f>SUM(E41:F41)</f>
        <v>9139.6299999999992</v>
      </c>
      <c r="J41" s="832"/>
    </row>
    <row r="42" spans="1:10" ht="12.75" customHeight="1" x14ac:dyDescent="0.2">
      <c r="A42" s="1587"/>
      <c r="C42" s="1588" t="s">
        <v>1910</v>
      </c>
      <c r="D42" s="1586"/>
      <c r="E42" s="832"/>
      <c r="G42" s="832"/>
      <c r="H42" s="832"/>
    </row>
    <row r="43" spans="1:10" ht="12.75" customHeight="1" x14ac:dyDescent="0.2">
      <c r="A43" s="1587"/>
      <c r="C43" s="1588"/>
      <c r="D43" s="1586"/>
      <c r="G43" s="832"/>
    </row>
    <row r="44" spans="1:10" ht="18.75" customHeight="1" x14ac:dyDescent="0.25">
      <c r="B44" s="807" t="s">
        <v>676</v>
      </c>
      <c r="C44" s="807"/>
      <c r="D44" s="807"/>
      <c r="E44" s="807"/>
      <c r="F44" s="807"/>
      <c r="G44" s="807"/>
      <c r="H44" s="1035"/>
    </row>
    <row r="45" spans="1:10" ht="12.75" customHeight="1" thickBot="1" x14ac:dyDescent="0.25">
      <c r="B45" s="180"/>
      <c r="C45" s="180"/>
      <c r="D45" s="180"/>
      <c r="E45" s="217"/>
      <c r="F45" s="217"/>
      <c r="G45" s="162" t="s">
        <v>105</v>
      </c>
      <c r="H45" s="784"/>
    </row>
    <row r="46" spans="1:10" ht="12.75" customHeight="1" x14ac:dyDescent="0.2">
      <c r="A46" s="3103" t="s">
        <v>2151</v>
      </c>
      <c r="B46" s="3115" t="s">
        <v>289</v>
      </c>
      <c r="C46" s="3117" t="s">
        <v>677</v>
      </c>
      <c r="D46" s="3124" t="s">
        <v>189</v>
      </c>
      <c r="E46" s="3202" t="s">
        <v>2160</v>
      </c>
      <c r="F46" s="3113" t="s">
        <v>2153</v>
      </c>
      <c r="G46" s="3130" t="s">
        <v>156</v>
      </c>
      <c r="H46" s="727"/>
    </row>
    <row r="47" spans="1:10" ht="17.25" customHeight="1" thickBot="1" x14ac:dyDescent="0.25">
      <c r="A47" s="3104"/>
      <c r="B47" s="3144"/>
      <c r="C47" s="3141"/>
      <c r="D47" s="3125"/>
      <c r="E47" s="3203"/>
      <c r="F47" s="3147"/>
      <c r="G47" s="3131"/>
      <c r="H47" s="727"/>
    </row>
    <row r="48" spans="1:10" s="748" customFormat="1" ht="12.75" customHeight="1" thickBot="1" x14ac:dyDescent="0.3">
      <c r="A48" s="200">
        <f>A49+A52+A56+A67</f>
        <v>19144</v>
      </c>
      <c r="B48" s="164" t="s">
        <v>2</v>
      </c>
      <c r="C48" s="433" t="s">
        <v>157</v>
      </c>
      <c r="D48" s="165" t="s">
        <v>158</v>
      </c>
      <c r="E48" s="200">
        <f>E49+E52+E56+E67</f>
        <v>18344</v>
      </c>
      <c r="F48" s="166">
        <f>F49+F52+F56+F67</f>
        <v>18344</v>
      </c>
      <c r="G48" s="794" t="s">
        <v>6</v>
      </c>
      <c r="H48" s="793"/>
    </row>
    <row r="49" spans="1:8" s="748" customFormat="1" ht="12.75" customHeight="1" x14ac:dyDescent="0.25">
      <c r="A49" s="1577">
        <f>SUM(A50:A51)</f>
        <v>490</v>
      </c>
      <c r="B49" s="1037" t="s">
        <v>159</v>
      </c>
      <c r="C49" s="1038" t="s">
        <v>6</v>
      </c>
      <c r="D49" s="1039" t="s">
        <v>678</v>
      </c>
      <c r="E49" s="1040">
        <f>SUM(E50:E51)</f>
        <v>490</v>
      </c>
      <c r="F49" s="1041">
        <f>SUM(F50:F51)</f>
        <v>490</v>
      </c>
      <c r="G49" s="1042"/>
      <c r="H49" s="793"/>
    </row>
    <row r="50" spans="1:8" s="748" customFormat="1" ht="12.75" customHeight="1" x14ac:dyDescent="0.25">
      <c r="A50" s="1578">
        <v>460</v>
      </c>
      <c r="B50" s="653" t="s">
        <v>168</v>
      </c>
      <c r="C50" s="271" t="s">
        <v>1487</v>
      </c>
      <c r="D50" s="1043" t="s">
        <v>1912</v>
      </c>
      <c r="E50" s="629">
        <v>460</v>
      </c>
      <c r="F50" s="274">
        <v>460</v>
      </c>
      <c r="G50" s="845"/>
    </row>
    <row r="51" spans="1:8" s="748" customFormat="1" ht="12.75" customHeight="1" x14ac:dyDescent="0.25">
      <c r="A51" s="1578">
        <v>30</v>
      </c>
      <c r="B51" s="653"/>
      <c r="C51" s="1047" t="s">
        <v>1040</v>
      </c>
      <c r="D51" s="631" t="s">
        <v>577</v>
      </c>
      <c r="E51" s="629">
        <v>30</v>
      </c>
      <c r="F51" s="274">
        <v>30</v>
      </c>
      <c r="G51" s="845"/>
    </row>
    <row r="52" spans="1:8" s="748" customFormat="1" ht="12.75" customHeight="1" x14ac:dyDescent="0.25">
      <c r="A52" s="1579">
        <f>SUM(A53:A55)</f>
        <v>1270</v>
      </c>
      <c r="B52" s="650" t="s">
        <v>159</v>
      </c>
      <c r="C52" s="651" t="s">
        <v>6</v>
      </c>
      <c r="D52" s="1590" t="s">
        <v>679</v>
      </c>
      <c r="E52" s="1045">
        <f>SUM(E53:E55)</f>
        <v>570</v>
      </c>
      <c r="F52" s="771">
        <f>SUM(F53:F55)</f>
        <v>570</v>
      </c>
      <c r="G52" s="2570"/>
    </row>
    <row r="53" spans="1:8" s="748" customFormat="1" ht="12.75" customHeight="1" x14ac:dyDescent="0.25">
      <c r="A53" s="1578">
        <v>220</v>
      </c>
      <c r="B53" s="653" t="s">
        <v>168</v>
      </c>
      <c r="C53" s="271" t="s">
        <v>1489</v>
      </c>
      <c r="D53" s="1043" t="s">
        <v>1913</v>
      </c>
      <c r="E53" s="629">
        <v>270</v>
      </c>
      <c r="F53" s="274">
        <v>270</v>
      </c>
      <c r="G53" s="845"/>
      <c r="H53" s="793"/>
    </row>
    <row r="54" spans="1:8" s="748" customFormat="1" ht="12.75" customHeight="1" x14ac:dyDescent="0.25">
      <c r="A54" s="1578">
        <v>750</v>
      </c>
      <c r="B54" s="653" t="s">
        <v>168</v>
      </c>
      <c r="C54" s="271" t="s">
        <v>1911</v>
      </c>
      <c r="D54" s="1043" t="s">
        <v>1914</v>
      </c>
      <c r="E54" s="629">
        <v>0</v>
      </c>
      <c r="F54" s="274">
        <v>0</v>
      </c>
      <c r="G54" s="845"/>
      <c r="H54" s="793"/>
    </row>
    <row r="55" spans="1:8" s="748" customFormat="1" ht="12.75" customHeight="1" x14ac:dyDescent="0.25">
      <c r="A55" s="1578">
        <v>300</v>
      </c>
      <c r="B55" s="653" t="s">
        <v>168</v>
      </c>
      <c r="C55" s="271" t="s">
        <v>1490</v>
      </c>
      <c r="D55" s="1043" t="s">
        <v>578</v>
      </c>
      <c r="E55" s="629">
        <v>300</v>
      </c>
      <c r="F55" s="274">
        <v>300</v>
      </c>
      <c r="G55" s="845"/>
    </row>
    <row r="56" spans="1:8" s="748" customFormat="1" ht="12.75" customHeight="1" x14ac:dyDescent="0.25">
      <c r="A56" s="1579">
        <f>SUM(A57:A64)</f>
        <v>17184</v>
      </c>
      <c r="B56" s="650" t="s">
        <v>159</v>
      </c>
      <c r="C56" s="651" t="s">
        <v>6</v>
      </c>
      <c r="D56" s="1044" t="s">
        <v>680</v>
      </c>
      <c r="E56" s="1045">
        <f>SUM(E57:E66)</f>
        <v>17184</v>
      </c>
      <c r="F56" s="771">
        <f>SUM(F57:F66)</f>
        <v>17184</v>
      </c>
      <c r="G56" s="2570"/>
    </row>
    <row r="57" spans="1:8" s="748" customFormat="1" ht="12.75" customHeight="1" x14ac:dyDescent="0.25">
      <c r="A57" s="1578">
        <v>4184</v>
      </c>
      <c r="B57" s="653" t="s">
        <v>168</v>
      </c>
      <c r="C57" s="271" t="s">
        <v>1491</v>
      </c>
      <c r="D57" s="1043" t="s">
        <v>1915</v>
      </c>
      <c r="E57" s="629">
        <v>4184</v>
      </c>
      <c r="F57" s="274">
        <v>4184</v>
      </c>
      <c r="G57" s="258"/>
    </row>
    <row r="58" spans="1:8" s="748" customFormat="1" ht="12.75" customHeight="1" x14ac:dyDescent="0.25">
      <c r="A58" s="1578">
        <v>500</v>
      </c>
      <c r="B58" s="653" t="s">
        <v>168</v>
      </c>
      <c r="C58" s="271" t="s">
        <v>1492</v>
      </c>
      <c r="D58" s="1043" t="s">
        <v>1916</v>
      </c>
      <c r="E58" s="629">
        <v>500</v>
      </c>
      <c r="F58" s="274">
        <v>500</v>
      </c>
      <c r="G58" s="258"/>
    </row>
    <row r="59" spans="1:8" s="748" customFormat="1" ht="12.75" customHeight="1" x14ac:dyDescent="0.25">
      <c r="A59" s="1580">
        <v>10000</v>
      </c>
      <c r="B59" s="1046" t="s">
        <v>168</v>
      </c>
      <c r="C59" s="1047" t="s">
        <v>1493</v>
      </c>
      <c r="D59" s="1048" t="s">
        <v>576</v>
      </c>
      <c r="E59" s="1049">
        <v>10000</v>
      </c>
      <c r="F59" s="773">
        <v>10000</v>
      </c>
      <c r="G59" s="277"/>
    </row>
    <row r="60" spans="1:8" s="748" customFormat="1" ht="12.75" customHeight="1" x14ac:dyDescent="0.25">
      <c r="A60" s="1580">
        <v>500</v>
      </c>
      <c r="B60" s="1046" t="s">
        <v>168</v>
      </c>
      <c r="C60" s="1047" t="s">
        <v>1494</v>
      </c>
      <c r="D60" s="1048" t="s">
        <v>579</v>
      </c>
      <c r="E60" s="1049">
        <v>500</v>
      </c>
      <c r="F60" s="773">
        <v>500</v>
      </c>
      <c r="G60" s="277"/>
    </row>
    <row r="61" spans="1:8" s="748" customFormat="1" ht="12.75" customHeight="1" x14ac:dyDescent="0.25">
      <c r="A61" s="1580">
        <v>400</v>
      </c>
      <c r="B61" s="1046" t="s">
        <v>168</v>
      </c>
      <c r="C61" s="1047" t="s">
        <v>1495</v>
      </c>
      <c r="D61" s="1048" t="s">
        <v>580</v>
      </c>
      <c r="E61" s="1049">
        <v>400</v>
      </c>
      <c r="F61" s="773">
        <v>400</v>
      </c>
      <c r="G61" s="277"/>
    </row>
    <row r="62" spans="1:8" s="748" customFormat="1" ht="12.75" customHeight="1" x14ac:dyDescent="0.25">
      <c r="A62" s="1580">
        <v>100</v>
      </c>
      <c r="B62" s="1046" t="s">
        <v>168</v>
      </c>
      <c r="C62" s="1047" t="s">
        <v>2334</v>
      </c>
      <c r="D62" s="1166" t="s">
        <v>1806</v>
      </c>
      <c r="E62" s="1049"/>
      <c r="F62" s="773"/>
      <c r="G62" s="277"/>
    </row>
    <row r="63" spans="1:8" s="748" customFormat="1" ht="12.75" customHeight="1" x14ac:dyDescent="0.25">
      <c r="A63" s="1580">
        <v>500</v>
      </c>
      <c r="B63" s="1046" t="s">
        <v>168</v>
      </c>
      <c r="C63" s="1047" t="s">
        <v>1917</v>
      </c>
      <c r="D63" s="1166" t="s">
        <v>1807</v>
      </c>
      <c r="E63" s="1049">
        <v>500</v>
      </c>
      <c r="F63" s="773">
        <v>500</v>
      </c>
      <c r="G63" s="277"/>
    </row>
    <row r="64" spans="1:8" s="748" customFormat="1" ht="22.5" x14ac:dyDescent="0.25">
      <c r="A64" s="1580">
        <v>1000</v>
      </c>
      <c r="B64" s="1046" t="s">
        <v>168</v>
      </c>
      <c r="C64" s="1047" t="s">
        <v>1488</v>
      </c>
      <c r="D64" s="1860" t="s">
        <v>1805</v>
      </c>
      <c r="E64" s="1049">
        <v>100</v>
      </c>
      <c r="F64" s="773">
        <v>100</v>
      </c>
      <c r="G64" s="277"/>
    </row>
    <row r="65" spans="1:8" s="748" customFormat="1" x14ac:dyDescent="0.25">
      <c r="A65" s="1580"/>
      <c r="B65" s="1046" t="s">
        <v>168</v>
      </c>
      <c r="C65" s="2020" t="s">
        <v>2335</v>
      </c>
      <c r="D65" s="2942" t="s">
        <v>2332</v>
      </c>
      <c r="E65" s="2569">
        <v>500</v>
      </c>
      <c r="F65" s="1796">
        <v>500</v>
      </c>
      <c r="G65" s="277"/>
    </row>
    <row r="66" spans="1:8" s="748" customFormat="1" x14ac:dyDescent="0.25">
      <c r="A66" s="1580"/>
      <c r="B66" s="1046" t="s">
        <v>168</v>
      </c>
      <c r="C66" s="405" t="s">
        <v>2557</v>
      </c>
      <c r="D66" s="2942" t="s">
        <v>2333</v>
      </c>
      <c r="E66" s="2569">
        <v>500</v>
      </c>
      <c r="F66" s="1796">
        <v>500</v>
      </c>
      <c r="G66" s="277"/>
    </row>
    <row r="67" spans="1:8" s="748" customFormat="1" ht="12.75" customHeight="1" x14ac:dyDescent="0.25">
      <c r="A67" s="1581">
        <f>SUM(A68:A69)</f>
        <v>200</v>
      </c>
      <c r="B67" s="1051" t="s">
        <v>159</v>
      </c>
      <c r="C67" s="1052" t="s">
        <v>6</v>
      </c>
      <c r="D67" s="1053" t="s">
        <v>438</v>
      </c>
      <c r="E67" s="1054">
        <f>SUM(E68:E69)</f>
        <v>100</v>
      </c>
      <c r="F67" s="1055">
        <f>SUM(F68:F69)</f>
        <v>100</v>
      </c>
      <c r="G67" s="1025"/>
    </row>
    <row r="68" spans="1:8" s="748" customFormat="1" ht="12.75" customHeight="1" x14ac:dyDescent="0.25">
      <c r="A68" s="945">
        <v>100</v>
      </c>
      <c r="B68" s="426" t="s">
        <v>168</v>
      </c>
      <c r="C68" s="405" t="s">
        <v>1918</v>
      </c>
      <c r="D68" s="1057" t="s">
        <v>1919</v>
      </c>
      <c r="E68" s="947">
        <v>50</v>
      </c>
      <c r="F68" s="1007">
        <v>50</v>
      </c>
      <c r="G68" s="845"/>
    </row>
    <row r="69" spans="1:8" s="748" customFormat="1" ht="34.5" thickBot="1" x14ac:dyDescent="0.3">
      <c r="A69" s="2943">
        <v>100</v>
      </c>
      <c r="B69" s="2944" t="s">
        <v>168</v>
      </c>
      <c r="C69" s="871" t="s">
        <v>1496</v>
      </c>
      <c r="D69" s="2945" t="s">
        <v>681</v>
      </c>
      <c r="E69" s="2946">
        <v>50</v>
      </c>
      <c r="F69" s="2012">
        <v>50</v>
      </c>
      <c r="G69" s="2947"/>
      <c r="H69" s="791"/>
    </row>
    <row r="70" spans="1:8" ht="10.5" customHeight="1" x14ac:dyDescent="0.2">
      <c r="E70" s="832"/>
      <c r="F70" s="832"/>
      <c r="G70" s="832"/>
    </row>
    <row r="71" spans="1:8" ht="10.5" customHeight="1" x14ac:dyDescent="0.2">
      <c r="E71" s="832"/>
      <c r="F71" s="832"/>
      <c r="G71" s="832"/>
    </row>
    <row r="72" spans="1:8" ht="10.5" customHeight="1" x14ac:dyDescent="0.2">
      <c r="E72" s="832"/>
      <c r="F72" s="832"/>
      <c r="G72" s="832"/>
    </row>
    <row r="73" spans="1:8" ht="18.600000000000001" customHeight="1" x14ac:dyDescent="0.25">
      <c r="B73" s="807" t="s">
        <v>1390</v>
      </c>
      <c r="C73" s="807"/>
      <c r="D73" s="807"/>
      <c r="E73" s="807"/>
      <c r="F73" s="807"/>
      <c r="G73" s="807"/>
    </row>
    <row r="74" spans="1:8" ht="12.6" customHeight="1" thickBot="1" x14ac:dyDescent="0.25">
      <c r="B74" s="783"/>
      <c r="C74" s="783"/>
      <c r="D74" s="783"/>
      <c r="E74" s="217"/>
      <c r="F74" s="217"/>
      <c r="G74" s="162" t="s">
        <v>105</v>
      </c>
    </row>
    <row r="75" spans="1:8" ht="12.6" customHeight="1" x14ac:dyDescent="0.2">
      <c r="A75" s="3103" t="s">
        <v>2151</v>
      </c>
      <c r="B75" s="3115" t="s">
        <v>289</v>
      </c>
      <c r="C75" s="3117" t="s">
        <v>1389</v>
      </c>
      <c r="D75" s="3119" t="s">
        <v>1383</v>
      </c>
      <c r="E75" s="3202" t="s">
        <v>2160</v>
      </c>
      <c r="F75" s="3113" t="s">
        <v>2153</v>
      </c>
      <c r="G75" s="3130" t="s">
        <v>156</v>
      </c>
    </row>
    <row r="76" spans="1:8" ht="12.6" customHeight="1" thickBot="1" x14ac:dyDescent="0.25">
      <c r="A76" s="3104"/>
      <c r="B76" s="3144"/>
      <c r="C76" s="3141"/>
      <c r="D76" s="3121"/>
      <c r="E76" s="3203"/>
      <c r="F76" s="3147"/>
      <c r="G76" s="3131"/>
    </row>
    <row r="77" spans="1:8" ht="12.6" customHeight="1" thickBot="1" x14ac:dyDescent="0.25">
      <c r="A77" s="166">
        <f>A78</f>
        <v>5100</v>
      </c>
      <c r="B77" s="282" t="s">
        <v>2</v>
      </c>
      <c r="C77" s="433" t="s">
        <v>157</v>
      </c>
      <c r="D77" s="282" t="s">
        <v>158</v>
      </c>
      <c r="E77" s="166">
        <f>E78</f>
        <v>5400</v>
      </c>
      <c r="F77" s="166">
        <f>F78</f>
        <v>5400</v>
      </c>
      <c r="G77" s="794" t="s">
        <v>6</v>
      </c>
    </row>
    <row r="78" spans="1:8" ht="12.6" customHeight="1" x14ac:dyDescent="0.2">
      <c r="A78" s="220">
        <f>SUM(A79:A98)</f>
        <v>5100</v>
      </c>
      <c r="B78" s="264" t="s">
        <v>6</v>
      </c>
      <c r="C78" s="221" t="s">
        <v>6</v>
      </c>
      <c r="D78" s="265" t="s">
        <v>691</v>
      </c>
      <c r="E78" s="222">
        <f>SUM(E79:E98)</f>
        <v>5400</v>
      </c>
      <c r="F78" s="2576">
        <f>SUM(F79:F98)</f>
        <v>5400</v>
      </c>
      <c r="G78" s="266"/>
    </row>
    <row r="79" spans="1:8" ht="12.6" customHeight="1" x14ac:dyDescent="0.2">
      <c r="A79" s="269">
        <v>100</v>
      </c>
      <c r="B79" s="1065" t="s">
        <v>2</v>
      </c>
      <c r="C79" s="776" t="s">
        <v>2558</v>
      </c>
      <c r="D79" s="818" t="s">
        <v>1924</v>
      </c>
      <c r="E79" s="273"/>
      <c r="F79" s="274"/>
      <c r="G79" s="1066"/>
    </row>
    <row r="80" spans="1:8" x14ac:dyDescent="0.2">
      <c r="A80" s="269">
        <v>1400</v>
      </c>
      <c r="B80" s="1065" t="s">
        <v>2</v>
      </c>
      <c r="C80" s="776" t="s">
        <v>701</v>
      </c>
      <c r="D80" s="818" t="s">
        <v>2559</v>
      </c>
      <c r="E80" s="273">
        <v>2000</v>
      </c>
      <c r="F80" s="274">
        <v>2000</v>
      </c>
      <c r="G80" s="1066"/>
    </row>
    <row r="81" spans="1:7" x14ac:dyDescent="0.2">
      <c r="A81" s="269">
        <v>100</v>
      </c>
      <c r="B81" s="1065" t="s">
        <v>2</v>
      </c>
      <c r="C81" s="776" t="s">
        <v>702</v>
      </c>
      <c r="D81" s="818" t="s">
        <v>1920</v>
      </c>
      <c r="E81" s="273"/>
      <c r="F81" s="274"/>
      <c r="G81" s="1066"/>
    </row>
    <row r="82" spans="1:7" ht="12.6" customHeight="1" x14ac:dyDescent="0.2">
      <c r="A82" s="1594">
        <v>100</v>
      </c>
      <c r="B82" s="1065" t="s">
        <v>2</v>
      </c>
      <c r="C82" s="1149" t="s">
        <v>704</v>
      </c>
      <c r="D82" s="1071" t="s">
        <v>2560</v>
      </c>
      <c r="E82" s="1072">
        <v>100</v>
      </c>
      <c r="F82" s="773">
        <v>100</v>
      </c>
      <c r="G82" s="2571"/>
    </row>
    <row r="83" spans="1:7" ht="12.6" customHeight="1" x14ac:dyDescent="0.2">
      <c r="A83" s="863">
        <v>100</v>
      </c>
      <c r="B83" s="1077" t="s">
        <v>2</v>
      </c>
      <c r="C83" s="882" t="s">
        <v>1498</v>
      </c>
      <c r="D83" s="1861" t="s">
        <v>583</v>
      </c>
      <c r="E83" s="273">
        <v>100</v>
      </c>
      <c r="F83" s="274">
        <v>100</v>
      </c>
      <c r="G83" s="2572"/>
    </row>
    <row r="84" spans="1:7" ht="12.6" customHeight="1" x14ac:dyDescent="0.2">
      <c r="A84" s="863">
        <v>70</v>
      </c>
      <c r="B84" s="1077" t="s">
        <v>2</v>
      </c>
      <c r="C84" s="882" t="s">
        <v>1499</v>
      </c>
      <c r="D84" s="1861" t="s">
        <v>1500</v>
      </c>
      <c r="E84" s="273">
        <v>70</v>
      </c>
      <c r="F84" s="274">
        <v>70</v>
      </c>
      <c r="G84" s="2572"/>
    </row>
    <row r="85" spans="1:7" ht="12.6" customHeight="1" x14ac:dyDescent="0.2">
      <c r="A85" s="863">
        <v>80</v>
      </c>
      <c r="B85" s="1077" t="s">
        <v>2</v>
      </c>
      <c r="C85" s="882" t="s">
        <v>1501</v>
      </c>
      <c r="D85" s="1861" t="s">
        <v>1502</v>
      </c>
      <c r="E85" s="273">
        <v>80</v>
      </c>
      <c r="F85" s="274">
        <v>80</v>
      </c>
      <c r="G85" s="2572"/>
    </row>
    <row r="86" spans="1:7" ht="12.6" customHeight="1" x14ac:dyDescent="0.2">
      <c r="A86" s="863">
        <v>50</v>
      </c>
      <c r="B86" s="1077" t="s">
        <v>2</v>
      </c>
      <c r="C86" s="882" t="s">
        <v>1504</v>
      </c>
      <c r="D86" s="1861" t="s">
        <v>582</v>
      </c>
      <c r="E86" s="273">
        <v>50</v>
      </c>
      <c r="F86" s="274">
        <v>50</v>
      </c>
      <c r="G86" s="2572"/>
    </row>
    <row r="87" spans="1:7" ht="12.6" customHeight="1" x14ac:dyDescent="0.2">
      <c r="A87" s="863">
        <v>100</v>
      </c>
      <c r="B87" s="1077" t="s">
        <v>2</v>
      </c>
      <c r="C87" s="882" t="s">
        <v>1044</v>
      </c>
      <c r="D87" s="1084" t="s">
        <v>1808</v>
      </c>
      <c r="E87" s="273"/>
      <c r="F87" s="773"/>
      <c r="G87" s="2573"/>
    </row>
    <row r="88" spans="1:7" ht="12.6" customHeight="1" x14ac:dyDescent="0.2">
      <c r="A88" s="269">
        <v>400</v>
      </c>
      <c r="B88" s="1073" t="s">
        <v>2</v>
      </c>
      <c r="C88" s="271" t="s">
        <v>706</v>
      </c>
      <c r="D88" s="818" t="s">
        <v>2561</v>
      </c>
      <c r="E88" s="273">
        <v>800</v>
      </c>
      <c r="F88" s="274">
        <v>800</v>
      </c>
      <c r="G88" s="2574"/>
    </row>
    <row r="89" spans="1:7" ht="12.6" customHeight="1" x14ac:dyDescent="0.2">
      <c r="A89" s="269">
        <v>100</v>
      </c>
      <c r="B89" s="1073" t="s">
        <v>2</v>
      </c>
      <c r="C89" s="271" t="s">
        <v>707</v>
      </c>
      <c r="D89" s="818" t="s">
        <v>708</v>
      </c>
      <c r="E89" s="273"/>
      <c r="F89" s="274"/>
      <c r="G89" s="2574"/>
    </row>
    <row r="90" spans="1:7" ht="12.6" customHeight="1" x14ac:dyDescent="0.2">
      <c r="A90" s="763">
        <v>200</v>
      </c>
      <c r="B90" s="1073" t="s">
        <v>2</v>
      </c>
      <c r="C90" s="1591" t="s">
        <v>709</v>
      </c>
      <c r="D90" s="1075" t="s">
        <v>710</v>
      </c>
      <c r="E90" s="667"/>
      <c r="F90" s="773"/>
      <c r="G90" s="2574"/>
    </row>
    <row r="91" spans="1:7" x14ac:dyDescent="0.2">
      <c r="A91" s="763">
        <v>100</v>
      </c>
      <c r="B91" s="1073" t="s">
        <v>2</v>
      </c>
      <c r="C91" s="1591" t="s">
        <v>712</v>
      </c>
      <c r="D91" s="1075" t="s">
        <v>2562</v>
      </c>
      <c r="E91" s="667">
        <v>100</v>
      </c>
      <c r="F91" s="773">
        <v>100</v>
      </c>
      <c r="G91" s="2574"/>
    </row>
    <row r="92" spans="1:7" x14ac:dyDescent="0.2">
      <c r="A92" s="763">
        <v>100</v>
      </c>
      <c r="B92" s="1073" t="s">
        <v>2</v>
      </c>
      <c r="C92" s="1591" t="s">
        <v>713</v>
      </c>
      <c r="D92" s="1075" t="s">
        <v>1503</v>
      </c>
      <c r="E92" s="667"/>
      <c r="F92" s="773"/>
      <c r="G92" s="2574"/>
    </row>
    <row r="93" spans="1:7" x14ac:dyDescent="0.2">
      <c r="A93" s="763">
        <v>100</v>
      </c>
      <c r="B93" s="1073" t="s">
        <v>2</v>
      </c>
      <c r="C93" s="1591" t="s">
        <v>718</v>
      </c>
      <c r="D93" s="1075" t="s">
        <v>1921</v>
      </c>
      <c r="E93" s="667"/>
      <c r="F93" s="773"/>
      <c r="G93" s="2574"/>
    </row>
    <row r="94" spans="1:7" x14ac:dyDescent="0.2">
      <c r="A94" s="763">
        <v>200</v>
      </c>
      <c r="B94" s="1073" t="s">
        <v>2</v>
      </c>
      <c r="C94" s="1591" t="s">
        <v>716</v>
      </c>
      <c r="D94" s="1075" t="s">
        <v>2563</v>
      </c>
      <c r="E94" s="667">
        <v>200</v>
      </c>
      <c r="F94" s="773">
        <v>200</v>
      </c>
      <c r="G94" s="2574"/>
    </row>
    <row r="95" spans="1:7" x14ac:dyDescent="0.2">
      <c r="A95" s="763">
        <v>200</v>
      </c>
      <c r="B95" s="1077" t="s">
        <v>2</v>
      </c>
      <c r="C95" s="1047" t="s">
        <v>720</v>
      </c>
      <c r="D95" s="1075" t="s">
        <v>1922</v>
      </c>
      <c r="E95" s="667">
        <v>200</v>
      </c>
      <c r="F95" s="773">
        <v>200</v>
      </c>
      <c r="G95" s="2574"/>
    </row>
    <row r="96" spans="1:7" x14ac:dyDescent="0.2">
      <c r="A96" s="863">
        <v>1500</v>
      </c>
      <c r="B96" s="1077" t="s">
        <v>2</v>
      </c>
      <c r="C96" s="882" t="s">
        <v>1042</v>
      </c>
      <c r="D96" s="1084" t="s">
        <v>1923</v>
      </c>
      <c r="E96" s="273">
        <v>1500</v>
      </c>
      <c r="F96" s="274">
        <v>1500</v>
      </c>
      <c r="G96" s="2573"/>
    </row>
    <row r="97" spans="1:8" x14ac:dyDescent="0.2">
      <c r="A97" s="269">
        <v>100</v>
      </c>
      <c r="B97" s="1065" t="s">
        <v>2</v>
      </c>
      <c r="C97" s="271" t="s">
        <v>449</v>
      </c>
      <c r="D97" s="818" t="s">
        <v>2564</v>
      </c>
      <c r="E97" s="273">
        <v>100</v>
      </c>
      <c r="F97" s="274">
        <v>100</v>
      </c>
      <c r="G97" s="1066"/>
    </row>
    <row r="98" spans="1:8" ht="10.5" customHeight="1" thickBot="1" x14ac:dyDescent="0.25">
      <c r="A98" s="1091"/>
      <c r="B98" s="2577" t="s">
        <v>2</v>
      </c>
      <c r="C98" s="2948" t="s">
        <v>2565</v>
      </c>
      <c r="D98" s="2025" t="s">
        <v>2336</v>
      </c>
      <c r="E98" s="1773">
        <v>100</v>
      </c>
      <c r="F98" s="1774">
        <v>100</v>
      </c>
      <c r="G98" s="2578"/>
    </row>
    <row r="99" spans="1:8" ht="10.5" customHeight="1" x14ac:dyDescent="0.2">
      <c r="E99" s="832"/>
      <c r="F99" s="832"/>
      <c r="G99" s="832"/>
    </row>
    <row r="100" spans="1:8" ht="10.5" customHeight="1" x14ac:dyDescent="0.2">
      <c r="E100" s="832"/>
      <c r="F100" s="832"/>
      <c r="G100" s="832"/>
    </row>
    <row r="101" spans="1:8" ht="18.75" customHeight="1" x14ac:dyDescent="0.25">
      <c r="B101" s="807" t="s">
        <v>682</v>
      </c>
      <c r="C101" s="807"/>
      <c r="D101" s="807"/>
      <c r="E101" s="807"/>
      <c r="F101" s="807"/>
      <c r="G101" s="807"/>
      <c r="H101" s="1035"/>
    </row>
    <row r="102" spans="1:8" ht="12" thickBot="1" x14ac:dyDescent="0.25">
      <c r="B102" s="783"/>
      <c r="C102" s="783"/>
      <c r="D102" s="783"/>
      <c r="E102" s="217"/>
      <c r="F102" s="217"/>
      <c r="G102" s="162" t="s">
        <v>105</v>
      </c>
      <c r="H102" s="784"/>
    </row>
    <row r="103" spans="1:8" ht="12.75" customHeight="1" x14ac:dyDescent="0.2">
      <c r="A103" s="3103" t="s">
        <v>2151</v>
      </c>
      <c r="B103" s="3115" t="s">
        <v>289</v>
      </c>
      <c r="C103" s="3117" t="s">
        <v>683</v>
      </c>
      <c r="D103" s="3119" t="s">
        <v>269</v>
      </c>
      <c r="E103" s="3202" t="s">
        <v>2160</v>
      </c>
      <c r="F103" s="3113" t="s">
        <v>2153</v>
      </c>
      <c r="G103" s="3130" t="s">
        <v>156</v>
      </c>
      <c r="H103" s="727"/>
    </row>
    <row r="104" spans="1:8" ht="17.25" customHeight="1" thickBot="1" x14ac:dyDescent="0.25">
      <c r="A104" s="3104"/>
      <c r="B104" s="3144"/>
      <c r="C104" s="3141"/>
      <c r="D104" s="3121"/>
      <c r="E104" s="3203"/>
      <c r="F104" s="3147"/>
      <c r="G104" s="3131"/>
      <c r="H104" s="727"/>
    </row>
    <row r="105" spans="1:8" ht="15" customHeight="1" thickBot="1" x14ac:dyDescent="0.25">
      <c r="A105" s="166">
        <f>A106+A111+A114+A137</f>
        <v>24432</v>
      </c>
      <c r="B105" s="282" t="s">
        <v>2</v>
      </c>
      <c r="C105" s="433" t="s">
        <v>157</v>
      </c>
      <c r="D105" s="282" t="s">
        <v>158</v>
      </c>
      <c r="E105" s="166">
        <f>E106+E111+E114+E137</f>
        <v>26439.200000000001</v>
      </c>
      <c r="F105" s="166">
        <f>F106+F111+F114+F137</f>
        <v>26439.200000000001</v>
      </c>
      <c r="G105" s="794" t="s">
        <v>6</v>
      </c>
      <c r="H105" s="727"/>
    </row>
    <row r="106" spans="1:8" ht="12.75" customHeight="1" x14ac:dyDescent="0.2">
      <c r="A106" s="220">
        <f>SUM(A107:A110)</f>
        <v>4972</v>
      </c>
      <c r="B106" s="264" t="s">
        <v>6</v>
      </c>
      <c r="C106" s="221" t="s">
        <v>6</v>
      </c>
      <c r="D106" s="265" t="s">
        <v>581</v>
      </c>
      <c r="E106" s="222">
        <f>E107</f>
        <v>5469.2</v>
      </c>
      <c r="F106" s="223">
        <f>F107</f>
        <v>5469.2</v>
      </c>
      <c r="G106" s="266"/>
      <c r="H106" s="727"/>
    </row>
    <row r="107" spans="1:8" ht="12.75" customHeight="1" x14ac:dyDescent="0.2">
      <c r="A107" s="2579">
        <v>4972</v>
      </c>
      <c r="B107" s="267" t="s">
        <v>2</v>
      </c>
      <c r="C107" s="226" t="s">
        <v>1926</v>
      </c>
      <c r="D107" s="268" t="s">
        <v>1927</v>
      </c>
      <c r="E107" s="227">
        <v>5469.2</v>
      </c>
      <c r="F107" s="228">
        <v>5469.2</v>
      </c>
      <c r="G107" s="3214" t="s">
        <v>1925</v>
      </c>
      <c r="H107" s="727"/>
    </row>
    <row r="108" spans="1:8" ht="12.75" customHeight="1" x14ac:dyDescent="0.2">
      <c r="A108" s="1596"/>
      <c r="B108" s="267" t="s">
        <v>2</v>
      </c>
      <c r="C108" s="226" t="s">
        <v>684</v>
      </c>
      <c r="D108" s="268" t="s">
        <v>685</v>
      </c>
      <c r="E108" s="227"/>
      <c r="F108" s="228"/>
      <c r="G108" s="3215"/>
      <c r="H108" s="727"/>
    </row>
    <row r="109" spans="1:8" ht="12.75" customHeight="1" x14ac:dyDescent="0.2">
      <c r="A109" s="1596"/>
      <c r="B109" s="267" t="s">
        <v>2</v>
      </c>
      <c r="C109" s="226" t="s">
        <v>686</v>
      </c>
      <c r="D109" s="268" t="s">
        <v>687</v>
      </c>
      <c r="E109" s="227"/>
      <c r="F109" s="228"/>
      <c r="G109" s="3215"/>
      <c r="H109" s="727"/>
    </row>
    <row r="110" spans="1:8" ht="12.75" customHeight="1" x14ac:dyDescent="0.2">
      <c r="A110" s="1597"/>
      <c r="B110" s="267" t="s">
        <v>2</v>
      </c>
      <c r="C110" s="226" t="s">
        <v>688</v>
      </c>
      <c r="D110" s="268" t="s">
        <v>689</v>
      </c>
      <c r="E110" s="227"/>
      <c r="F110" s="228"/>
      <c r="G110" s="3216"/>
      <c r="H110" s="727"/>
    </row>
    <row r="111" spans="1:8" ht="12.75" customHeight="1" x14ac:dyDescent="0.2">
      <c r="A111" s="241">
        <f>SUM(A112:A113)</f>
        <v>7000</v>
      </c>
      <c r="B111" s="1059" t="s">
        <v>6</v>
      </c>
      <c r="C111" s="242" t="s">
        <v>6</v>
      </c>
      <c r="D111" s="1060" t="s">
        <v>690</v>
      </c>
      <c r="E111" s="243">
        <f>SUM(E112:E113)</f>
        <v>7000</v>
      </c>
      <c r="F111" s="244">
        <f>SUM(F112:F113)</f>
        <v>7000</v>
      </c>
      <c r="G111" s="258"/>
      <c r="H111" s="727"/>
    </row>
    <row r="112" spans="1:8" ht="12.75" customHeight="1" x14ac:dyDescent="0.2">
      <c r="A112" s="224">
        <v>5000</v>
      </c>
      <c r="B112" s="267" t="s">
        <v>2</v>
      </c>
      <c r="C112" s="226" t="s">
        <v>1800</v>
      </c>
      <c r="D112" s="268" t="s">
        <v>1509</v>
      </c>
      <c r="E112" s="227">
        <v>5000</v>
      </c>
      <c r="F112" s="228">
        <v>5000</v>
      </c>
      <c r="G112" s="258"/>
      <c r="H112" s="727"/>
    </row>
    <row r="113" spans="1:9" ht="12.75" customHeight="1" x14ac:dyDescent="0.2">
      <c r="A113" s="224">
        <v>2000</v>
      </c>
      <c r="B113" s="267" t="s">
        <v>2</v>
      </c>
      <c r="C113" s="226" t="s">
        <v>1801</v>
      </c>
      <c r="D113" s="268" t="s">
        <v>1510</v>
      </c>
      <c r="E113" s="227">
        <v>2000</v>
      </c>
      <c r="F113" s="228">
        <v>2000</v>
      </c>
      <c r="G113" s="258"/>
      <c r="H113" s="727"/>
    </row>
    <row r="114" spans="1:9" ht="12.75" customHeight="1" x14ac:dyDescent="0.2">
      <c r="A114" s="1593">
        <f>SUM(A115:A134)</f>
        <v>12360</v>
      </c>
      <c r="B114" s="1061" t="s">
        <v>6</v>
      </c>
      <c r="C114" s="1062" t="s">
        <v>6</v>
      </c>
      <c r="D114" s="1063" t="s">
        <v>691</v>
      </c>
      <c r="E114" s="1064">
        <f>SUM(E115:E136)</f>
        <v>13870</v>
      </c>
      <c r="F114" s="1598">
        <f>SUM(F115:F136)</f>
        <v>13870</v>
      </c>
      <c r="G114" s="277"/>
      <c r="H114" s="727"/>
    </row>
    <row r="115" spans="1:9" ht="12.75" customHeight="1" x14ac:dyDescent="0.2">
      <c r="A115" s="269">
        <v>2000</v>
      </c>
      <c r="B115" s="1065" t="s">
        <v>2</v>
      </c>
      <c r="C115" s="776" t="s">
        <v>692</v>
      </c>
      <c r="D115" s="818" t="s">
        <v>2566</v>
      </c>
      <c r="E115" s="273">
        <v>2000</v>
      </c>
      <c r="F115" s="274">
        <v>2000</v>
      </c>
      <c r="G115" s="1066"/>
      <c r="H115" s="832"/>
    </row>
    <row r="116" spans="1:9" x14ac:dyDescent="0.2">
      <c r="A116" s="269">
        <v>2000</v>
      </c>
      <c r="B116" s="1065" t="s">
        <v>2</v>
      </c>
      <c r="C116" s="776" t="s">
        <v>1505</v>
      </c>
      <c r="D116" s="1067" t="s">
        <v>693</v>
      </c>
      <c r="E116" s="273">
        <v>2000</v>
      </c>
      <c r="F116" s="274">
        <v>2000</v>
      </c>
      <c r="G116" s="1066"/>
      <c r="H116" s="727"/>
    </row>
    <row r="117" spans="1:9" x14ac:dyDescent="0.2">
      <c r="A117" s="269">
        <v>2000</v>
      </c>
      <c r="B117" s="1065" t="s">
        <v>2</v>
      </c>
      <c r="C117" s="776" t="s">
        <v>1506</v>
      </c>
      <c r="D117" s="1067" t="s">
        <v>694</v>
      </c>
      <c r="E117" s="273">
        <v>2000</v>
      </c>
      <c r="F117" s="274">
        <v>2000</v>
      </c>
      <c r="G117" s="1066"/>
      <c r="H117" s="727"/>
    </row>
    <row r="118" spans="1:9" ht="12.75" customHeight="1" x14ac:dyDescent="0.2">
      <c r="A118" s="269">
        <v>2000</v>
      </c>
      <c r="B118" s="1065" t="s">
        <v>2</v>
      </c>
      <c r="C118" s="776" t="s">
        <v>695</v>
      </c>
      <c r="D118" s="818" t="s">
        <v>2567</v>
      </c>
      <c r="E118" s="273">
        <v>2000</v>
      </c>
      <c r="F118" s="274">
        <v>2000</v>
      </c>
      <c r="G118" s="1066"/>
      <c r="H118" s="727"/>
    </row>
    <row r="119" spans="1:9" ht="12.75" customHeight="1" x14ac:dyDescent="0.2">
      <c r="A119" s="269">
        <v>2000</v>
      </c>
      <c r="B119" s="1065" t="s">
        <v>2</v>
      </c>
      <c r="C119" s="776" t="s">
        <v>696</v>
      </c>
      <c r="D119" s="818" t="s">
        <v>2568</v>
      </c>
      <c r="E119" s="273">
        <v>2000</v>
      </c>
      <c r="F119" s="274">
        <v>2000</v>
      </c>
      <c r="G119" s="1066"/>
      <c r="H119" s="727"/>
    </row>
    <row r="120" spans="1:9" ht="12.75" customHeight="1" x14ac:dyDescent="0.2">
      <c r="A120" s="269">
        <v>50</v>
      </c>
      <c r="B120" s="1065" t="s">
        <v>2</v>
      </c>
      <c r="C120" s="776" t="s">
        <v>697</v>
      </c>
      <c r="D120" s="818" t="s">
        <v>2569</v>
      </c>
      <c r="E120" s="273">
        <v>50</v>
      </c>
      <c r="F120" s="274">
        <v>50</v>
      </c>
      <c r="G120" s="1066"/>
      <c r="H120" s="727"/>
    </row>
    <row r="121" spans="1:9" ht="12.75" customHeight="1" x14ac:dyDescent="0.2">
      <c r="A121" s="763">
        <v>350</v>
      </c>
      <c r="B121" s="1065" t="s">
        <v>2</v>
      </c>
      <c r="C121" s="776" t="s">
        <v>698</v>
      </c>
      <c r="D121" s="818" t="s">
        <v>699</v>
      </c>
      <c r="E121" s="667">
        <v>550</v>
      </c>
      <c r="F121" s="274">
        <v>550</v>
      </c>
      <c r="G121" s="1066"/>
      <c r="H121" s="727" t="s">
        <v>52</v>
      </c>
    </row>
    <row r="122" spans="1:9" ht="22.5" x14ac:dyDescent="0.2">
      <c r="A122" s="269">
        <v>600</v>
      </c>
      <c r="B122" s="1065" t="s">
        <v>2</v>
      </c>
      <c r="C122" s="776" t="s">
        <v>700</v>
      </c>
      <c r="D122" s="818" t="s">
        <v>2570</v>
      </c>
      <c r="E122" s="273">
        <v>1000</v>
      </c>
      <c r="F122" s="274">
        <v>1000</v>
      </c>
      <c r="G122" s="1066"/>
      <c r="H122" s="727"/>
      <c r="I122" s="1068"/>
    </row>
    <row r="123" spans="1:9" x14ac:dyDescent="0.2">
      <c r="A123" s="763">
        <v>50</v>
      </c>
      <c r="B123" s="1069" t="s">
        <v>2</v>
      </c>
      <c r="C123" s="776" t="s">
        <v>703</v>
      </c>
      <c r="D123" s="1070" t="s">
        <v>2571</v>
      </c>
      <c r="E123" s="667">
        <v>50</v>
      </c>
      <c r="F123" s="773">
        <v>50</v>
      </c>
      <c r="G123" s="2571"/>
      <c r="H123" s="727"/>
      <c r="I123" s="1068"/>
    </row>
    <row r="124" spans="1:9" s="748" customFormat="1" ht="12.75" customHeight="1" x14ac:dyDescent="0.25">
      <c r="A124" s="863">
        <v>60</v>
      </c>
      <c r="B124" s="1077" t="s">
        <v>2</v>
      </c>
      <c r="C124" s="882" t="s">
        <v>1041</v>
      </c>
      <c r="D124" s="1084" t="s">
        <v>1511</v>
      </c>
      <c r="E124" s="273">
        <v>60</v>
      </c>
      <c r="F124" s="274">
        <v>60</v>
      </c>
      <c r="G124" s="2573"/>
      <c r="H124" s="665"/>
    </row>
    <row r="125" spans="1:9" s="748" customFormat="1" x14ac:dyDescent="0.25">
      <c r="A125" s="269">
        <v>100</v>
      </c>
      <c r="B125" s="1073" t="s">
        <v>2</v>
      </c>
      <c r="C125" s="405" t="s">
        <v>705</v>
      </c>
      <c r="D125" s="933" t="s">
        <v>1802</v>
      </c>
      <c r="E125" s="273">
        <v>100</v>
      </c>
      <c r="F125" s="274">
        <v>100</v>
      </c>
      <c r="G125" s="2574"/>
    </row>
    <row r="126" spans="1:9" s="748" customFormat="1" ht="12.75" customHeight="1" x14ac:dyDescent="0.25">
      <c r="A126" s="1595"/>
      <c r="B126" s="1073" t="s">
        <v>2</v>
      </c>
      <c r="C126" s="1591" t="s">
        <v>2572</v>
      </c>
      <c r="D126" s="1075" t="s">
        <v>1928</v>
      </c>
      <c r="E126" s="1076">
        <v>50</v>
      </c>
      <c r="F126" s="880">
        <v>50</v>
      </c>
      <c r="G126" s="2580"/>
    </row>
    <row r="127" spans="1:9" s="748" customFormat="1" ht="12.75" customHeight="1" x14ac:dyDescent="0.25">
      <c r="A127" s="1595">
        <v>40</v>
      </c>
      <c r="B127" s="1073" t="s">
        <v>2</v>
      </c>
      <c r="C127" s="1591" t="s">
        <v>711</v>
      </c>
      <c r="D127" s="1075" t="s">
        <v>1929</v>
      </c>
      <c r="E127" s="1076"/>
      <c r="F127" s="773"/>
      <c r="G127" s="2580"/>
    </row>
    <row r="128" spans="1:9" s="748" customFormat="1" ht="12.75" customHeight="1" x14ac:dyDescent="0.25">
      <c r="A128" s="763">
        <v>50</v>
      </c>
      <c r="B128" s="1073" t="s">
        <v>2</v>
      </c>
      <c r="C128" s="1591" t="s">
        <v>714</v>
      </c>
      <c r="D128" s="1075" t="s">
        <v>715</v>
      </c>
      <c r="E128" s="667">
        <v>50</v>
      </c>
      <c r="F128" s="773">
        <v>50</v>
      </c>
      <c r="G128" s="2574"/>
    </row>
    <row r="129" spans="1:8" s="748" customFormat="1" ht="12.75" customHeight="1" x14ac:dyDescent="0.25">
      <c r="A129" s="763">
        <v>150</v>
      </c>
      <c r="B129" s="1073" t="s">
        <v>2</v>
      </c>
      <c r="C129" s="1591" t="s">
        <v>719</v>
      </c>
      <c r="D129" s="1075" t="s">
        <v>1930</v>
      </c>
      <c r="E129" s="667">
        <v>150</v>
      </c>
      <c r="F129" s="773">
        <v>150</v>
      </c>
      <c r="G129" s="2574"/>
    </row>
    <row r="130" spans="1:8" s="748" customFormat="1" ht="12.75" customHeight="1" x14ac:dyDescent="0.25">
      <c r="A130" s="763">
        <v>70</v>
      </c>
      <c r="B130" s="1073" t="s">
        <v>2</v>
      </c>
      <c r="C130" s="1591" t="s">
        <v>717</v>
      </c>
      <c r="D130" s="1075" t="s">
        <v>1507</v>
      </c>
      <c r="E130" s="667">
        <v>0</v>
      </c>
      <c r="F130" s="773">
        <v>0</v>
      </c>
      <c r="G130" s="2574"/>
    </row>
    <row r="131" spans="1:8" s="748" customFormat="1" ht="22.5" x14ac:dyDescent="0.25">
      <c r="A131" s="763">
        <v>200</v>
      </c>
      <c r="B131" s="1077" t="s">
        <v>2</v>
      </c>
      <c r="C131" s="1592" t="s">
        <v>1508</v>
      </c>
      <c r="D131" s="1078" t="s">
        <v>721</v>
      </c>
      <c r="E131" s="667">
        <v>200</v>
      </c>
      <c r="F131" s="773">
        <v>200</v>
      </c>
      <c r="G131" s="2574"/>
    </row>
    <row r="132" spans="1:8" s="748" customFormat="1" ht="12.75" customHeight="1" x14ac:dyDescent="0.25">
      <c r="A132" s="863">
        <v>100</v>
      </c>
      <c r="B132" s="1077" t="s">
        <v>2</v>
      </c>
      <c r="C132" s="882" t="s">
        <v>1043</v>
      </c>
      <c r="D132" s="1084" t="s">
        <v>2573</v>
      </c>
      <c r="E132" s="273">
        <v>100</v>
      </c>
      <c r="F132" s="274">
        <v>100</v>
      </c>
      <c r="G132" s="2573"/>
      <c r="H132" s="665"/>
    </row>
    <row r="133" spans="1:8" s="748" customFormat="1" ht="12.75" customHeight="1" x14ac:dyDescent="0.25">
      <c r="A133" s="863">
        <v>40</v>
      </c>
      <c r="B133" s="1077" t="s">
        <v>2</v>
      </c>
      <c r="C133" s="882" t="s">
        <v>2574</v>
      </c>
      <c r="D133" s="1084" t="s">
        <v>1809</v>
      </c>
      <c r="E133" s="273">
        <v>40</v>
      </c>
      <c r="F133" s="274">
        <v>40</v>
      </c>
      <c r="G133" s="2573"/>
      <c r="H133" s="665"/>
    </row>
    <row r="134" spans="1:8" s="748" customFormat="1" ht="12.75" customHeight="1" x14ac:dyDescent="0.25">
      <c r="A134" s="991">
        <v>500</v>
      </c>
      <c r="B134" s="1077" t="s">
        <v>2</v>
      </c>
      <c r="C134" s="2010" t="s">
        <v>1803</v>
      </c>
      <c r="D134" s="2011" t="s">
        <v>1661</v>
      </c>
      <c r="E134" s="667">
        <v>500</v>
      </c>
      <c r="F134" s="773">
        <v>500</v>
      </c>
      <c r="G134" s="2575"/>
      <c r="H134" s="665"/>
    </row>
    <row r="135" spans="1:8" s="748" customFormat="1" ht="12.75" customHeight="1" x14ac:dyDescent="0.25">
      <c r="A135" s="991"/>
      <c r="B135" s="2822" t="s">
        <v>2</v>
      </c>
      <c r="C135" s="882" t="s">
        <v>2575</v>
      </c>
      <c r="D135" s="1084" t="s">
        <v>2337</v>
      </c>
      <c r="E135" s="273">
        <v>70</v>
      </c>
      <c r="F135" s="274">
        <v>70</v>
      </c>
      <c r="G135" s="2575"/>
      <c r="H135" s="665"/>
    </row>
    <row r="136" spans="1:8" s="748" customFormat="1" ht="12.75" customHeight="1" x14ac:dyDescent="0.25">
      <c r="A136" s="991"/>
      <c r="B136" s="2823" t="s">
        <v>2</v>
      </c>
      <c r="C136" s="882" t="s">
        <v>2576</v>
      </c>
      <c r="D136" s="1084" t="s">
        <v>2338</v>
      </c>
      <c r="E136" s="273">
        <v>900</v>
      </c>
      <c r="F136" s="274">
        <v>900</v>
      </c>
      <c r="G136" s="2575"/>
      <c r="H136" s="665"/>
    </row>
    <row r="137" spans="1:8" s="748" customFormat="1" ht="12.75" customHeight="1" x14ac:dyDescent="0.25">
      <c r="A137" s="1151">
        <v>100</v>
      </c>
      <c r="B137" s="1079" t="s">
        <v>6</v>
      </c>
      <c r="C137" s="1153" t="s">
        <v>6</v>
      </c>
      <c r="D137" s="1164" t="s">
        <v>722</v>
      </c>
      <c r="E137" s="1081">
        <f>E138</f>
        <v>100</v>
      </c>
      <c r="F137" s="1082">
        <v>100</v>
      </c>
      <c r="G137" s="2581"/>
    </row>
    <row r="138" spans="1:8" s="748" customFormat="1" ht="23.25" thickBot="1" x14ac:dyDescent="0.3">
      <c r="A138" s="869">
        <v>100</v>
      </c>
      <c r="B138" s="2824" t="s">
        <v>2</v>
      </c>
      <c r="C138" s="632" t="s">
        <v>723</v>
      </c>
      <c r="D138" s="2825" t="s">
        <v>1931</v>
      </c>
      <c r="E138" s="280">
        <v>100</v>
      </c>
      <c r="F138" s="281">
        <v>100</v>
      </c>
      <c r="G138" s="2826"/>
    </row>
    <row r="143" spans="1:8" s="748" customFormat="1" ht="18.75" customHeight="1" x14ac:dyDescent="0.25">
      <c r="B143" s="807" t="s">
        <v>724</v>
      </c>
      <c r="C143" s="180"/>
      <c r="D143" s="180"/>
      <c r="E143" s="180"/>
      <c r="F143" s="180"/>
      <c r="G143" s="180"/>
      <c r="H143" s="665"/>
    </row>
    <row r="144" spans="1:8" s="748" customFormat="1" ht="12.75" customHeight="1" thickBot="1" x14ac:dyDescent="0.3">
      <c r="B144" s="783"/>
      <c r="C144" s="783"/>
      <c r="D144" s="783"/>
      <c r="E144" s="162"/>
      <c r="F144" s="162"/>
      <c r="G144" s="162" t="s">
        <v>105</v>
      </c>
      <c r="H144" s="665"/>
    </row>
    <row r="145" spans="1:8" s="748" customFormat="1" ht="12.75" customHeight="1" x14ac:dyDescent="0.25">
      <c r="A145" s="3103" t="s">
        <v>2151</v>
      </c>
      <c r="B145" s="3181" t="s">
        <v>153</v>
      </c>
      <c r="C145" s="3184" t="s">
        <v>725</v>
      </c>
      <c r="D145" s="3119" t="s">
        <v>286</v>
      </c>
      <c r="E145" s="3202" t="s">
        <v>2160</v>
      </c>
      <c r="F145" s="3113" t="s">
        <v>2153</v>
      </c>
      <c r="G145" s="3130" t="s">
        <v>156</v>
      </c>
      <c r="H145" s="665"/>
    </row>
    <row r="146" spans="1:8" s="748" customFormat="1" ht="15.75" customHeight="1" thickBot="1" x14ac:dyDescent="0.3">
      <c r="A146" s="3104"/>
      <c r="B146" s="3182"/>
      <c r="C146" s="3185"/>
      <c r="D146" s="3121"/>
      <c r="E146" s="3203"/>
      <c r="F146" s="3147"/>
      <c r="G146" s="3131"/>
      <c r="H146" s="665"/>
    </row>
    <row r="147" spans="1:8" s="748" customFormat="1" ht="15" customHeight="1" thickBot="1" x14ac:dyDescent="0.3">
      <c r="A147" s="166">
        <f>A148</f>
        <v>0</v>
      </c>
      <c r="B147" s="164" t="s">
        <v>2</v>
      </c>
      <c r="C147" s="282" t="s">
        <v>157</v>
      </c>
      <c r="D147" s="282" t="s">
        <v>158</v>
      </c>
      <c r="E147" s="166">
        <f>E148</f>
        <v>0</v>
      </c>
      <c r="F147" s="874">
        <v>0</v>
      </c>
      <c r="G147" s="794" t="s">
        <v>6</v>
      </c>
      <c r="H147" s="665"/>
    </row>
    <row r="148" spans="1:8" s="748" customFormat="1" ht="12.75" customHeight="1" x14ac:dyDescent="0.25">
      <c r="A148" s="860">
        <v>0</v>
      </c>
      <c r="B148" s="875" t="s">
        <v>6</v>
      </c>
      <c r="C148" s="876" t="s">
        <v>6</v>
      </c>
      <c r="D148" s="1089" t="s">
        <v>287</v>
      </c>
      <c r="E148" s="830">
        <f>SUM(E149:E149)</f>
        <v>0</v>
      </c>
      <c r="F148" s="1090">
        <f>SUM(F149:F149)</f>
        <v>0</v>
      </c>
      <c r="G148" s="990"/>
      <c r="H148" s="665"/>
    </row>
    <row r="149" spans="1:8" s="748" customFormat="1" ht="12.75" customHeight="1" thickBot="1" x14ac:dyDescent="0.3">
      <c r="A149" s="1091"/>
      <c r="B149" s="1092"/>
      <c r="C149" s="1093"/>
      <c r="D149" s="1094"/>
      <c r="E149" s="488"/>
      <c r="F149" s="1095"/>
      <c r="G149" s="1096"/>
      <c r="H149" s="665"/>
    </row>
    <row r="150" spans="1:8" s="748" customFormat="1" ht="12.75" customHeight="1" x14ac:dyDescent="0.2">
      <c r="A150" s="727"/>
      <c r="B150" s="1085"/>
      <c r="C150" s="1086"/>
      <c r="D150" s="1087"/>
      <c r="E150" s="1088"/>
      <c r="F150" s="1088"/>
      <c r="G150" s="1088"/>
      <c r="H150" s="665"/>
    </row>
    <row r="151" spans="1:8" s="748" customFormat="1" ht="12.75" customHeight="1" x14ac:dyDescent="0.2">
      <c r="A151" s="727"/>
      <c r="B151" s="1085"/>
      <c r="C151" s="1086"/>
      <c r="D151" s="1087"/>
      <c r="E151" s="1088"/>
      <c r="F151" s="1088"/>
      <c r="G151" s="1088"/>
      <c r="H151" s="665"/>
    </row>
    <row r="152" spans="1:8" s="748" customFormat="1" ht="18.75" customHeight="1" x14ac:dyDescent="0.25">
      <c r="A152" s="727"/>
      <c r="B152" s="807" t="s">
        <v>726</v>
      </c>
      <c r="C152" s="180"/>
      <c r="D152" s="180"/>
      <c r="E152" s="180"/>
      <c r="F152" s="180"/>
      <c r="G152" s="180"/>
      <c r="H152" s="499"/>
    </row>
    <row r="153" spans="1:8" s="748" customFormat="1" ht="12.75" customHeight="1" thickBot="1" x14ac:dyDescent="0.3">
      <c r="B153" s="783"/>
      <c r="C153" s="884"/>
      <c r="D153" s="783"/>
      <c r="E153" s="217"/>
      <c r="F153" s="217"/>
      <c r="G153" s="162" t="s">
        <v>105</v>
      </c>
      <c r="H153" s="455"/>
    </row>
    <row r="154" spans="1:8" s="748" customFormat="1" ht="11.25" customHeight="1" x14ac:dyDescent="0.25">
      <c r="A154" s="3103" t="s">
        <v>2151</v>
      </c>
      <c r="B154" s="3206" t="s">
        <v>153</v>
      </c>
      <c r="C154" s="3189" t="s">
        <v>727</v>
      </c>
      <c r="D154" s="3119" t="s">
        <v>348</v>
      </c>
      <c r="E154" s="3202" t="s">
        <v>2160</v>
      </c>
      <c r="F154" s="3113" t="s">
        <v>2153</v>
      </c>
      <c r="G154" s="3130" t="s">
        <v>156</v>
      </c>
    </row>
    <row r="155" spans="1:8" s="748" customFormat="1" ht="18" customHeight="1" thickBot="1" x14ac:dyDescent="0.3">
      <c r="A155" s="3104"/>
      <c r="B155" s="3207"/>
      <c r="C155" s="3190"/>
      <c r="D155" s="3121"/>
      <c r="E155" s="3203"/>
      <c r="F155" s="3147"/>
      <c r="G155" s="3131"/>
    </row>
    <row r="156" spans="1:8" s="748" customFormat="1" ht="15" customHeight="1" thickBot="1" x14ac:dyDescent="0.3">
      <c r="A156" s="261">
        <v>0</v>
      </c>
      <c r="B156" s="1198" t="s">
        <v>2</v>
      </c>
      <c r="C156" s="689" t="s">
        <v>157</v>
      </c>
      <c r="D156" s="263" t="s">
        <v>158</v>
      </c>
      <c r="E156" s="261">
        <f>SUM(E157:E160)</f>
        <v>3471.0259999999998</v>
      </c>
      <c r="F156" s="261">
        <f>SUM(F157:F160)</f>
        <v>3471.0259999999998</v>
      </c>
      <c r="G156" s="2583" t="s">
        <v>6</v>
      </c>
    </row>
    <row r="157" spans="1:8" ht="21.75" customHeight="1" x14ac:dyDescent="0.2">
      <c r="A157" s="435"/>
      <c r="B157" s="885" t="s">
        <v>2</v>
      </c>
      <c r="C157" s="2584" t="s">
        <v>2341</v>
      </c>
      <c r="D157" s="2585" t="s">
        <v>2339</v>
      </c>
      <c r="E157" s="436">
        <v>596.02599999999995</v>
      </c>
      <c r="F157" s="2586">
        <v>596.02599999999995</v>
      </c>
      <c r="G157" s="1097"/>
      <c r="H157" s="748"/>
    </row>
    <row r="158" spans="1:8" ht="21.75" customHeight="1" x14ac:dyDescent="0.2">
      <c r="A158" s="445"/>
      <c r="B158" s="879"/>
      <c r="C158" s="1599"/>
      <c r="D158" s="1098" t="s">
        <v>2342</v>
      </c>
      <c r="E158" s="450"/>
      <c r="F158" s="2588"/>
      <c r="G158" s="1099"/>
      <c r="H158" s="748"/>
    </row>
    <row r="159" spans="1:8" ht="21.75" customHeight="1" x14ac:dyDescent="0.2">
      <c r="A159" s="445"/>
      <c r="B159" s="879" t="s">
        <v>2</v>
      </c>
      <c r="C159" s="1599" t="s">
        <v>2577</v>
      </c>
      <c r="D159" s="1098" t="s">
        <v>2340</v>
      </c>
      <c r="E159" s="446">
        <v>2875</v>
      </c>
      <c r="F159" s="2582">
        <v>2875</v>
      </c>
      <c r="G159" s="881"/>
      <c r="H159" s="748"/>
    </row>
    <row r="160" spans="1:8" ht="21.75" customHeight="1" thickBot="1" x14ac:dyDescent="0.25">
      <c r="A160" s="886"/>
      <c r="B160" s="883"/>
      <c r="C160" s="1863"/>
      <c r="D160" s="2587" t="s">
        <v>2343</v>
      </c>
      <c r="E160" s="2589"/>
      <c r="F160" s="2590"/>
      <c r="G160" s="2591"/>
      <c r="H160" s="748"/>
    </row>
    <row r="161" spans="1:8" ht="12.75" customHeight="1" x14ac:dyDescent="0.2">
      <c r="A161" s="452"/>
      <c r="B161" s="791"/>
      <c r="C161" s="1100"/>
      <c r="D161" s="664"/>
      <c r="E161" s="444"/>
      <c r="F161" s="748"/>
      <c r="G161" s="748"/>
      <c r="H161" s="748"/>
    </row>
    <row r="162" spans="1:8" ht="12.75" customHeight="1" x14ac:dyDescent="0.2">
      <c r="A162" s="452"/>
      <c r="B162" s="791"/>
      <c r="C162" s="1100"/>
      <c r="D162" s="664"/>
      <c r="E162" s="444"/>
      <c r="F162" s="748"/>
      <c r="G162" s="748"/>
      <c r="H162" s="748"/>
    </row>
    <row r="163" spans="1:8" ht="18.75" customHeight="1" x14ac:dyDescent="0.25">
      <c r="B163" s="296" t="s">
        <v>728</v>
      </c>
      <c r="C163" s="296"/>
      <c r="D163" s="296"/>
      <c r="E163" s="296"/>
      <c r="F163" s="296"/>
      <c r="G163" s="296"/>
      <c r="H163" s="1101"/>
    </row>
    <row r="164" spans="1:8" ht="12.75" customHeight="1" thickBot="1" x14ac:dyDescent="0.3">
      <c r="B164" s="2"/>
      <c r="C164" s="2"/>
      <c r="D164" s="2"/>
      <c r="E164" s="297"/>
      <c r="F164" s="297"/>
      <c r="G164" s="297" t="s">
        <v>105</v>
      </c>
      <c r="H164" s="298"/>
    </row>
    <row r="165" spans="1:8" ht="12.75" customHeight="1" x14ac:dyDescent="0.2">
      <c r="A165" s="3103" t="s">
        <v>2151</v>
      </c>
      <c r="B165" s="3115" t="s">
        <v>289</v>
      </c>
      <c r="C165" s="3117" t="s">
        <v>729</v>
      </c>
      <c r="D165" s="3119" t="s">
        <v>290</v>
      </c>
      <c r="E165" s="3202" t="s">
        <v>2160</v>
      </c>
      <c r="F165" s="3113" t="s">
        <v>2153</v>
      </c>
      <c r="G165" s="3130" t="s">
        <v>156</v>
      </c>
      <c r="H165" s="727"/>
    </row>
    <row r="166" spans="1:8" ht="15.75" customHeight="1" thickBot="1" x14ac:dyDescent="0.25">
      <c r="A166" s="3104"/>
      <c r="B166" s="3144"/>
      <c r="C166" s="3141"/>
      <c r="D166" s="3121"/>
      <c r="E166" s="3203"/>
      <c r="F166" s="3147"/>
      <c r="G166" s="3131"/>
      <c r="H166" s="727"/>
    </row>
    <row r="167" spans="1:8" s="748" customFormat="1" ht="15" customHeight="1" thickBot="1" x14ac:dyDescent="0.3">
      <c r="A167" s="890">
        <f>A168</f>
        <v>15000</v>
      </c>
      <c r="B167" s="300" t="s">
        <v>1</v>
      </c>
      <c r="C167" s="301" t="s">
        <v>157</v>
      </c>
      <c r="D167" s="889" t="s">
        <v>292</v>
      </c>
      <c r="E167" s="1102">
        <f>E168</f>
        <v>21000</v>
      </c>
      <c r="F167" s="890">
        <f>F168</f>
        <v>21000</v>
      </c>
      <c r="G167" s="794" t="s">
        <v>6</v>
      </c>
    </row>
    <row r="168" spans="1:8" s="748" customFormat="1" ht="12.75" customHeight="1" x14ac:dyDescent="0.25">
      <c r="A168" s="1103">
        <f>SUM(A169:A178)</f>
        <v>15000</v>
      </c>
      <c r="B168" s="612" t="s">
        <v>2</v>
      </c>
      <c r="C168" s="709" t="s">
        <v>6</v>
      </c>
      <c r="D168" s="892" t="s">
        <v>730</v>
      </c>
      <c r="E168" s="1104">
        <f>SUM(E169:E178)</f>
        <v>21000</v>
      </c>
      <c r="F168" s="894">
        <f>SUM(F169:F178)</f>
        <v>21000</v>
      </c>
      <c r="G168" s="895"/>
    </row>
    <row r="169" spans="1:8" x14ac:dyDescent="0.2">
      <c r="A169" s="945">
        <v>2000</v>
      </c>
      <c r="B169" s="312" t="s">
        <v>2</v>
      </c>
      <c r="C169" s="1105" t="s">
        <v>731</v>
      </c>
      <c r="D169" s="1106" t="s">
        <v>732</v>
      </c>
      <c r="E169" s="1107">
        <v>2700</v>
      </c>
      <c r="F169" s="1007">
        <v>2700</v>
      </c>
      <c r="G169" s="984"/>
      <c r="H169" s="727"/>
    </row>
    <row r="170" spans="1:8" x14ac:dyDescent="0.2">
      <c r="A170" s="945">
        <v>10000</v>
      </c>
      <c r="B170" s="312" t="s">
        <v>2</v>
      </c>
      <c r="C170" s="1105" t="s">
        <v>733</v>
      </c>
      <c r="D170" s="1106" t="s">
        <v>734</v>
      </c>
      <c r="E170" s="1107">
        <v>15000</v>
      </c>
      <c r="F170" s="1007">
        <v>15000</v>
      </c>
      <c r="G170" s="1108"/>
      <c r="H170" s="727"/>
    </row>
    <row r="171" spans="1:8" x14ac:dyDescent="0.2">
      <c r="A171" s="1664"/>
      <c r="B171" s="717" t="s">
        <v>2</v>
      </c>
      <c r="C171" s="1105" t="s">
        <v>735</v>
      </c>
      <c r="D171" s="1109" t="s">
        <v>736</v>
      </c>
      <c r="E171" s="1110"/>
      <c r="F171" s="1111"/>
      <c r="G171" s="1112"/>
      <c r="H171" s="727"/>
    </row>
    <row r="172" spans="1:8" x14ac:dyDescent="0.2">
      <c r="A172" s="1664"/>
      <c r="B172" s="717" t="s">
        <v>2</v>
      </c>
      <c r="C172" s="1105" t="s">
        <v>1459</v>
      </c>
      <c r="D172" s="1113" t="s">
        <v>737</v>
      </c>
      <c r="E172" s="1110"/>
      <c r="F172" s="1111"/>
      <c r="G172" s="1112"/>
      <c r="H172" s="727"/>
    </row>
    <row r="173" spans="1:8" x14ac:dyDescent="0.2">
      <c r="A173" s="945"/>
      <c r="B173" s="312" t="s">
        <v>2</v>
      </c>
      <c r="C173" s="1105" t="s">
        <v>738</v>
      </c>
      <c r="D173" s="1114" t="s">
        <v>739</v>
      </c>
      <c r="E173" s="1107"/>
      <c r="F173" s="1007"/>
      <c r="G173" s="1108"/>
      <c r="H173" s="727"/>
    </row>
    <row r="174" spans="1:8" x14ac:dyDescent="0.2">
      <c r="A174" s="1664">
        <v>1000</v>
      </c>
      <c r="B174" s="717" t="s">
        <v>2</v>
      </c>
      <c r="C174" s="1105" t="s">
        <v>740</v>
      </c>
      <c r="D174" s="1113" t="s">
        <v>1460</v>
      </c>
      <c r="E174" s="1110">
        <v>1300</v>
      </c>
      <c r="F174" s="1111">
        <v>1300</v>
      </c>
      <c r="G174" s="1112"/>
      <c r="H174" s="727"/>
    </row>
    <row r="175" spans="1:8" x14ac:dyDescent="0.2">
      <c r="A175" s="945"/>
      <c r="B175" s="717" t="s">
        <v>2</v>
      </c>
      <c r="C175" s="1105" t="s">
        <v>1462</v>
      </c>
      <c r="D175" s="1058" t="s">
        <v>1461</v>
      </c>
      <c r="E175" s="1115"/>
      <c r="F175" s="1116"/>
      <c r="G175" s="1117"/>
    </row>
    <row r="176" spans="1:8" x14ac:dyDescent="0.2">
      <c r="A176" s="945"/>
      <c r="B176" s="717" t="s">
        <v>2</v>
      </c>
      <c r="C176" s="1105" t="s">
        <v>1463</v>
      </c>
      <c r="D176" s="1058" t="s">
        <v>1464</v>
      </c>
      <c r="E176" s="1115"/>
      <c r="F176" s="1116"/>
      <c r="G176" s="1117"/>
    </row>
    <row r="177" spans="1:7" x14ac:dyDescent="0.2">
      <c r="A177" s="945"/>
      <c r="B177" s="717" t="s">
        <v>2</v>
      </c>
      <c r="C177" s="1105" t="s">
        <v>1466</v>
      </c>
      <c r="D177" s="1058" t="s">
        <v>1465</v>
      </c>
      <c r="E177" s="1115"/>
      <c r="F177" s="1116"/>
      <c r="G177" s="1117"/>
    </row>
    <row r="178" spans="1:7" ht="12" thickBot="1" x14ac:dyDescent="0.25">
      <c r="A178" s="896">
        <v>2000</v>
      </c>
      <c r="B178" s="722" t="s">
        <v>2</v>
      </c>
      <c r="C178" s="1842" t="s">
        <v>1467</v>
      </c>
      <c r="D178" s="1843" t="s">
        <v>1468</v>
      </c>
      <c r="E178" s="1118">
        <v>2000</v>
      </c>
      <c r="F178" s="1119">
        <v>2000</v>
      </c>
      <c r="G178" s="1120"/>
    </row>
    <row r="179" spans="1:7" x14ac:dyDescent="0.2">
      <c r="D179" s="670"/>
      <c r="E179" s="832"/>
      <c r="F179" s="832"/>
      <c r="G179" s="832"/>
    </row>
    <row r="180" spans="1:7" x14ac:dyDescent="0.2">
      <c r="D180" s="670"/>
      <c r="E180" s="832"/>
      <c r="F180" s="832"/>
      <c r="G180" s="832"/>
    </row>
  </sheetData>
  <mergeCells count="65">
    <mergeCell ref="G154:G155"/>
    <mergeCell ref="A165:A166"/>
    <mergeCell ref="B165:B166"/>
    <mergeCell ref="C165:C166"/>
    <mergeCell ref="D165:D166"/>
    <mergeCell ref="E165:E166"/>
    <mergeCell ref="F165:F166"/>
    <mergeCell ref="G165:G166"/>
    <mergeCell ref="A154:A155"/>
    <mergeCell ref="B154:B155"/>
    <mergeCell ref="C154:C155"/>
    <mergeCell ref="D154:D155"/>
    <mergeCell ref="E154:E155"/>
    <mergeCell ref="F154:F155"/>
    <mergeCell ref="G107:G110"/>
    <mergeCell ref="A145:A146"/>
    <mergeCell ref="B145:B146"/>
    <mergeCell ref="C145:C146"/>
    <mergeCell ref="D145:D146"/>
    <mergeCell ref="E145:E146"/>
    <mergeCell ref="F145:F146"/>
    <mergeCell ref="G145:G146"/>
    <mergeCell ref="G75:G76"/>
    <mergeCell ref="A103:A104"/>
    <mergeCell ref="B103:B104"/>
    <mergeCell ref="C103:C104"/>
    <mergeCell ref="D103:D104"/>
    <mergeCell ref="E103:E104"/>
    <mergeCell ref="F103:F104"/>
    <mergeCell ref="G103:G104"/>
    <mergeCell ref="A75:A76"/>
    <mergeCell ref="B75:B76"/>
    <mergeCell ref="C75:C76"/>
    <mergeCell ref="D75:D76"/>
    <mergeCell ref="E75:E76"/>
    <mergeCell ref="F75:F76"/>
    <mergeCell ref="H37:H38"/>
    <mergeCell ref="A46:A47"/>
    <mergeCell ref="B46:B47"/>
    <mergeCell ref="C46:C47"/>
    <mergeCell ref="D46:D47"/>
    <mergeCell ref="E46:E47"/>
    <mergeCell ref="F46:F47"/>
    <mergeCell ref="G46:G47"/>
    <mergeCell ref="G22:G23"/>
    <mergeCell ref="B35:G35"/>
    <mergeCell ref="A37:A38"/>
    <mergeCell ref="B37:B38"/>
    <mergeCell ref="C37:C38"/>
    <mergeCell ref="D37:D38"/>
    <mergeCell ref="E37:E38"/>
    <mergeCell ref="F37:F38"/>
    <mergeCell ref="G37:G38"/>
    <mergeCell ref="A22:A23"/>
    <mergeCell ref="B22:B23"/>
    <mergeCell ref="C22:C23"/>
    <mergeCell ref="D22:D23"/>
    <mergeCell ref="E22:E23"/>
    <mergeCell ref="F22:F23"/>
    <mergeCell ref="A1:H1"/>
    <mergeCell ref="A3:H3"/>
    <mergeCell ref="C5:E5"/>
    <mergeCell ref="C7:C8"/>
    <mergeCell ref="D7:D8"/>
    <mergeCell ref="E7:E8"/>
  </mergeCells>
  <conditionalFormatting sqref="D64">
    <cfRule type="duplicateValues" dxfId="2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CE61-974E-44D0-ADBD-FBDC91749779}">
  <sheetPr>
    <tabColor theme="0" tint="-4.9989318521683403E-2"/>
  </sheetPr>
  <dimension ref="A4:N6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2157"/>
  </cols>
  <sheetData>
    <row r="4" spans="1:14" ht="15.75" x14ac:dyDescent="0.25">
      <c r="A4" s="3019" t="s">
        <v>2663</v>
      </c>
      <c r="B4" s="3019"/>
      <c r="C4" s="3019"/>
      <c r="D4" s="3019"/>
      <c r="E4" s="3019"/>
      <c r="F4" s="3019"/>
      <c r="G4" s="3019"/>
      <c r="H4" s="3019"/>
      <c r="I4" s="3019"/>
      <c r="J4" s="3019"/>
      <c r="K4" s="3019"/>
      <c r="L4" s="3019"/>
      <c r="M4" s="3019"/>
      <c r="N4" s="3019"/>
    </row>
    <row r="6" spans="1:14" x14ac:dyDescent="0.2">
      <c r="A6" s="2158" t="s">
        <v>2151</v>
      </c>
      <c r="B6" s="3018" t="s">
        <v>2155</v>
      </c>
      <c r="C6" s="3018"/>
      <c r="D6" s="3018"/>
      <c r="E6" s="3018"/>
      <c r="F6" s="3018"/>
      <c r="G6" s="2158" t="s">
        <v>2035</v>
      </c>
      <c r="H6" s="2160" t="s">
        <v>2036</v>
      </c>
      <c r="I6" s="2160"/>
      <c r="J6" s="2160"/>
      <c r="K6" s="2160"/>
      <c r="L6" s="2160"/>
      <c r="M6" s="2160"/>
      <c r="N6" s="2160"/>
    </row>
    <row r="7" spans="1:14" x14ac:dyDescent="0.2">
      <c r="A7" s="2158" t="s">
        <v>2152</v>
      </c>
      <c r="B7" s="2159" t="s">
        <v>2156</v>
      </c>
      <c r="C7" s="2159"/>
      <c r="D7" s="2159"/>
      <c r="E7" s="2159"/>
      <c r="F7" s="2159"/>
      <c r="G7" s="2158">
        <v>910</v>
      </c>
      <c r="H7" s="2160" t="s">
        <v>69</v>
      </c>
      <c r="I7" s="2160"/>
      <c r="J7" s="2160"/>
      <c r="K7" s="2160"/>
      <c r="L7" s="2160"/>
      <c r="M7" s="2160"/>
      <c r="N7" s="2160"/>
    </row>
    <row r="8" spans="1:14" x14ac:dyDescent="0.2">
      <c r="A8" s="2158" t="s">
        <v>2153</v>
      </c>
      <c r="B8" s="2159" t="s">
        <v>2157</v>
      </c>
      <c r="C8" s="2159"/>
      <c r="D8" s="2159"/>
      <c r="E8" s="2159"/>
      <c r="F8" s="2159"/>
      <c r="G8" s="2158">
        <v>911</v>
      </c>
      <c r="H8" s="2160" t="s">
        <v>70</v>
      </c>
      <c r="I8" s="2160"/>
      <c r="J8" s="2160"/>
      <c r="K8" s="2160"/>
      <c r="L8" s="2160"/>
      <c r="M8" s="2160"/>
      <c r="N8" s="2160"/>
    </row>
    <row r="9" spans="1:14" x14ac:dyDescent="0.2">
      <c r="A9" s="2158" t="s">
        <v>2037</v>
      </c>
      <c r="B9" s="3020" t="s">
        <v>2154</v>
      </c>
      <c r="C9" s="3020"/>
      <c r="D9" s="3020"/>
      <c r="E9" s="3020"/>
      <c r="F9" s="3020"/>
      <c r="G9" s="2158">
        <v>912</v>
      </c>
      <c r="H9" s="2160" t="s">
        <v>2038</v>
      </c>
      <c r="I9" s="2159"/>
      <c r="J9" s="2159"/>
      <c r="K9" s="2159"/>
      <c r="L9" s="2160"/>
      <c r="M9" s="2160"/>
      <c r="N9" s="2160"/>
    </row>
    <row r="10" spans="1:14" x14ac:dyDescent="0.2">
      <c r="A10" s="2158" t="s">
        <v>4</v>
      </c>
      <c r="B10" s="2159" t="s">
        <v>2039</v>
      </c>
      <c r="C10" s="2159"/>
      <c r="D10" s="2159"/>
      <c r="E10" s="2159"/>
      <c r="F10" s="2159"/>
      <c r="G10" s="2158">
        <v>913</v>
      </c>
      <c r="H10" s="2159" t="s">
        <v>2040</v>
      </c>
      <c r="I10" s="2159"/>
      <c r="J10" s="2159"/>
      <c r="K10" s="2159"/>
      <c r="L10" s="2159"/>
      <c r="M10" s="2159"/>
      <c r="N10" s="2159"/>
    </row>
    <row r="11" spans="1:14" x14ac:dyDescent="0.2">
      <c r="A11" s="2161" t="s">
        <v>8</v>
      </c>
      <c r="B11" s="2159" t="s">
        <v>2041</v>
      </c>
      <c r="C11" s="2159"/>
      <c r="D11" s="2159"/>
      <c r="E11" s="2159"/>
      <c r="F11" s="2159"/>
      <c r="G11" s="2158">
        <v>914</v>
      </c>
      <c r="H11" s="2159" t="s">
        <v>2042</v>
      </c>
      <c r="L11" s="2159"/>
      <c r="M11" s="2159"/>
      <c r="N11" s="2159"/>
    </row>
    <row r="12" spans="1:14" x14ac:dyDescent="0.2">
      <c r="A12" s="2161" t="s">
        <v>31</v>
      </c>
      <c r="B12" s="2159" t="s">
        <v>2043</v>
      </c>
      <c r="C12" s="2159"/>
      <c r="D12" s="2159"/>
      <c r="E12" s="2159"/>
      <c r="F12" s="2159"/>
      <c r="G12" s="2158">
        <v>915</v>
      </c>
      <c r="H12" s="2160" t="s">
        <v>1675</v>
      </c>
      <c r="I12" s="2159"/>
      <c r="J12" s="2159"/>
    </row>
    <row r="13" spans="1:14" x14ac:dyDescent="0.2">
      <c r="A13" s="2161" t="s">
        <v>33</v>
      </c>
      <c r="B13" s="2159" t="s">
        <v>2044</v>
      </c>
      <c r="C13" s="2159"/>
      <c r="D13" s="2159"/>
      <c r="E13" s="2159"/>
      <c r="F13" s="2159"/>
      <c r="G13" s="2158">
        <v>916</v>
      </c>
      <c r="H13" s="2160" t="s">
        <v>2045</v>
      </c>
      <c r="I13" s="2159"/>
      <c r="J13" s="2159"/>
      <c r="K13" s="2159"/>
      <c r="L13" s="2159"/>
      <c r="M13" s="2159"/>
      <c r="N13" s="2159"/>
    </row>
    <row r="14" spans="1:14" x14ac:dyDescent="0.2">
      <c r="A14" s="2161" t="s">
        <v>14</v>
      </c>
      <c r="B14" s="2159" t="s">
        <v>2046</v>
      </c>
      <c r="C14" s="2159"/>
      <c r="D14" s="2159"/>
      <c r="E14" s="2159"/>
      <c r="F14" s="2159"/>
      <c r="G14" s="2158">
        <v>917</v>
      </c>
      <c r="H14" s="2159" t="s">
        <v>74</v>
      </c>
      <c r="I14" s="2159"/>
      <c r="J14" s="2159"/>
      <c r="K14" s="2159"/>
      <c r="L14" s="2159"/>
      <c r="M14" s="2159"/>
      <c r="N14" s="2159"/>
    </row>
    <row r="15" spans="1:14" x14ac:dyDescent="0.2">
      <c r="A15" s="2161" t="s">
        <v>16</v>
      </c>
      <c r="B15" s="2159" t="s">
        <v>2047</v>
      </c>
      <c r="C15" s="2159"/>
      <c r="D15" s="2159"/>
      <c r="E15" s="2159"/>
      <c r="F15" s="2159"/>
      <c r="G15" s="2158">
        <v>918</v>
      </c>
      <c r="H15" s="2159" t="s">
        <v>1674</v>
      </c>
      <c r="K15" s="2159"/>
      <c r="L15" s="2159"/>
      <c r="M15" s="2159"/>
      <c r="N15" s="2159"/>
    </row>
    <row r="16" spans="1:14" x14ac:dyDescent="0.2">
      <c r="A16" s="2161" t="s">
        <v>18</v>
      </c>
      <c r="B16" s="2159" t="s">
        <v>2048</v>
      </c>
      <c r="C16" s="2159"/>
      <c r="D16" s="2159"/>
      <c r="E16" s="2159"/>
      <c r="F16" s="2159"/>
      <c r="G16" s="2158">
        <v>919</v>
      </c>
      <c r="H16" s="2159" t="s">
        <v>75</v>
      </c>
      <c r="I16" s="2159"/>
      <c r="J16" s="2159"/>
      <c r="K16" s="2160"/>
      <c r="L16" s="2160"/>
      <c r="M16" s="2159"/>
      <c r="N16" s="2159"/>
    </row>
    <row r="17" spans="1:14" x14ac:dyDescent="0.2">
      <c r="A17" s="2161" t="s">
        <v>19</v>
      </c>
      <c r="B17" s="2159" t="s">
        <v>2049</v>
      </c>
      <c r="C17" s="2159"/>
      <c r="D17" s="2159"/>
      <c r="E17" s="2159"/>
      <c r="F17" s="2159"/>
      <c r="G17" s="2158">
        <v>920</v>
      </c>
      <c r="H17" s="2159" t="s">
        <v>76</v>
      </c>
      <c r="I17" s="2160"/>
      <c r="J17" s="2160"/>
      <c r="K17" s="2159"/>
      <c r="L17" s="2159"/>
      <c r="M17" s="2159"/>
      <c r="N17" s="2159"/>
    </row>
    <row r="18" spans="1:14" x14ac:dyDescent="0.2">
      <c r="A18" s="2161" t="s">
        <v>21</v>
      </c>
      <c r="B18" s="2159" t="s">
        <v>2051</v>
      </c>
      <c r="C18" s="2159"/>
      <c r="D18" s="2159"/>
      <c r="E18" s="2159"/>
      <c r="F18" s="2159"/>
      <c r="G18" s="2158">
        <v>921</v>
      </c>
      <c r="H18" s="2160" t="s">
        <v>2050</v>
      </c>
      <c r="I18" s="2159"/>
      <c r="J18" s="2159"/>
      <c r="K18" s="2159"/>
      <c r="L18" s="2159"/>
      <c r="M18" s="2159"/>
      <c r="N18" s="2159"/>
    </row>
    <row r="19" spans="1:14" x14ac:dyDescent="0.2">
      <c r="A19" s="2161" t="s">
        <v>23</v>
      </c>
      <c r="B19" s="2159" t="s">
        <v>2053</v>
      </c>
      <c r="C19" s="2159"/>
      <c r="D19" s="2159"/>
      <c r="E19" s="2159"/>
      <c r="F19" s="2159"/>
      <c r="G19" s="2158">
        <v>923</v>
      </c>
      <c r="H19" s="2159" t="s">
        <v>2052</v>
      </c>
      <c r="I19" s="2159"/>
      <c r="J19" s="2159"/>
      <c r="K19" s="2159"/>
      <c r="L19" s="2159"/>
      <c r="M19" s="2159"/>
      <c r="N19" s="2159"/>
    </row>
    <row r="20" spans="1:14" x14ac:dyDescent="0.2">
      <c r="A20" s="2161" t="s">
        <v>35</v>
      </c>
      <c r="B20" s="2159" t="s">
        <v>2054</v>
      </c>
      <c r="C20" s="2159"/>
      <c r="D20" s="2159"/>
      <c r="E20" s="2159"/>
      <c r="F20" s="2159"/>
      <c r="G20" s="2158">
        <v>924</v>
      </c>
      <c r="H20" s="2159" t="s">
        <v>78</v>
      </c>
      <c r="I20" s="2159"/>
      <c r="J20" s="2159"/>
      <c r="K20" s="2159"/>
      <c r="L20" s="2159"/>
      <c r="M20" s="2159"/>
      <c r="N20" s="2159"/>
    </row>
    <row r="21" spans="1:14" x14ac:dyDescent="0.2">
      <c r="A21" s="2161" t="s">
        <v>37</v>
      </c>
      <c r="B21" s="2159" t="s">
        <v>2056</v>
      </c>
      <c r="C21" s="2159"/>
      <c r="D21" s="2159"/>
      <c r="E21" s="2159"/>
      <c r="F21" s="2159"/>
      <c r="G21" s="2158">
        <v>925</v>
      </c>
      <c r="H21" s="2159" t="s">
        <v>2055</v>
      </c>
      <c r="I21" s="2159"/>
      <c r="J21" s="2159"/>
      <c r="K21" s="2159"/>
      <c r="L21" s="2159"/>
      <c r="M21" s="2159"/>
      <c r="N21" s="2159"/>
    </row>
    <row r="22" spans="1:14" x14ac:dyDescent="0.2">
      <c r="A22" s="2161" t="s">
        <v>39</v>
      </c>
      <c r="B22" s="2159" t="s">
        <v>2057</v>
      </c>
      <c r="C22" s="2159"/>
      <c r="D22" s="2159"/>
      <c r="E22" s="2159"/>
      <c r="F22" s="2159"/>
      <c r="G22" s="2158">
        <v>926</v>
      </c>
      <c r="H22" s="2159" t="s">
        <v>97</v>
      </c>
      <c r="I22" s="2159"/>
      <c r="J22" s="2159"/>
      <c r="K22" s="2159"/>
      <c r="L22" s="2159"/>
      <c r="M22" s="2159"/>
      <c r="N22" s="2159"/>
    </row>
    <row r="23" spans="1:14" x14ac:dyDescent="0.2">
      <c r="A23" s="2161" t="s">
        <v>2058</v>
      </c>
      <c r="B23" s="2159" t="s">
        <v>2059</v>
      </c>
      <c r="C23" s="2159"/>
      <c r="D23" s="2159"/>
      <c r="E23" s="2159"/>
      <c r="F23" s="2159"/>
      <c r="G23" s="2158">
        <v>927</v>
      </c>
      <c r="H23" s="2159" t="s">
        <v>1678</v>
      </c>
      <c r="J23" s="2159"/>
      <c r="K23" s="2159"/>
      <c r="L23" s="2159"/>
      <c r="M23" s="2159"/>
      <c r="N23" s="2159"/>
    </row>
    <row r="24" spans="1:14" x14ac:dyDescent="0.2">
      <c r="A24" s="2161" t="s">
        <v>41</v>
      </c>
      <c r="B24" s="2159" t="s">
        <v>2060</v>
      </c>
      <c r="C24" s="2159"/>
      <c r="D24" s="2159"/>
      <c r="E24" s="2159"/>
      <c r="F24" s="2159"/>
      <c r="G24" s="2158">
        <v>931</v>
      </c>
      <c r="H24" s="2159" t="s">
        <v>98</v>
      </c>
      <c r="I24" s="2159"/>
      <c r="J24" s="2159"/>
      <c r="K24" s="2159"/>
      <c r="L24" s="2159"/>
      <c r="M24" s="2159"/>
      <c r="N24" s="2159"/>
    </row>
    <row r="25" spans="1:14" x14ac:dyDescent="0.2">
      <c r="A25" s="2161" t="s">
        <v>10</v>
      </c>
      <c r="B25" s="2159" t="s">
        <v>2062</v>
      </c>
      <c r="C25" s="2159"/>
      <c r="D25" s="2159"/>
      <c r="E25" s="2159"/>
      <c r="F25" s="2159"/>
      <c r="G25" s="2158">
        <v>932</v>
      </c>
      <c r="H25" s="2159" t="s">
        <v>2061</v>
      </c>
      <c r="I25" s="2159"/>
      <c r="J25" s="2159"/>
      <c r="K25" s="2159"/>
      <c r="L25" s="2159"/>
      <c r="M25" s="2159"/>
      <c r="N25" s="2159"/>
    </row>
    <row r="26" spans="1:14" x14ac:dyDescent="0.2">
      <c r="A26" s="2161" t="s">
        <v>26</v>
      </c>
      <c r="B26" s="2159" t="s">
        <v>2063</v>
      </c>
      <c r="C26" s="2159"/>
      <c r="D26" s="2159"/>
      <c r="E26" s="2159"/>
      <c r="F26" s="2159"/>
      <c r="G26" s="2158">
        <v>934</v>
      </c>
      <c r="H26" s="2159" t="s">
        <v>100</v>
      </c>
      <c r="I26" s="2159"/>
      <c r="J26" s="2159"/>
      <c r="K26" s="2159"/>
      <c r="L26" s="2159"/>
      <c r="M26" s="2159"/>
      <c r="N26" s="2159"/>
    </row>
    <row r="27" spans="1:14" x14ac:dyDescent="0.2">
      <c r="A27" s="2161" t="s">
        <v>43</v>
      </c>
      <c r="B27" s="2159" t="s">
        <v>2064</v>
      </c>
      <c r="C27" s="2159"/>
      <c r="D27" s="2159"/>
      <c r="G27" s="2158"/>
      <c r="H27" s="2159"/>
      <c r="I27" s="2160"/>
      <c r="J27" s="2160"/>
      <c r="K27" s="2160"/>
      <c r="L27" s="2160"/>
      <c r="M27" s="2160"/>
      <c r="N27" s="2160"/>
    </row>
    <row r="28" spans="1:14" x14ac:dyDescent="0.2">
      <c r="A28" s="2161" t="s">
        <v>1668</v>
      </c>
      <c r="B28" s="2159" t="s">
        <v>2065</v>
      </c>
      <c r="C28" s="2159"/>
      <c r="D28" s="2159"/>
      <c r="G28" s="2158"/>
      <c r="H28" s="2159"/>
      <c r="I28" s="2160"/>
      <c r="J28" s="2160"/>
      <c r="K28" s="2160"/>
      <c r="L28" s="2160"/>
      <c r="M28" s="2160"/>
      <c r="N28" s="2160"/>
    </row>
    <row r="29" spans="1:14" x14ac:dyDescent="0.2">
      <c r="A29" s="2162"/>
      <c r="B29" s="2160"/>
      <c r="C29" s="2160"/>
      <c r="D29" s="2160"/>
      <c r="E29" s="2160"/>
      <c r="F29" s="2160"/>
      <c r="G29" s="2160"/>
      <c r="H29" s="2160"/>
      <c r="I29" s="2158"/>
      <c r="J29" s="3018"/>
      <c r="K29" s="3018"/>
      <c r="L29" s="3018"/>
      <c r="M29" s="3018"/>
      <c r="N29" s="2160"/>
    </row>
    <row r="30" spans="1:14" x14ac:dyDescent="0.2">
      <c r="A30" s="2158" t="s">
        <v>1</v>
      </c>
      <c r="B30" s="2159" t="s">
        <v>2066</v>
      </c>
      <c r="C30" s="2159"/>
      <c r="D30" s="2159"/>
      <c r="E30" s="2159"/>
      <c r="F30" s="2159"/>
      <c r="G30" s="2159"/>
      <c r="H30" s="2159"/>
      <c r="I30" s="2158"/>
      <c r="J30" s="3018"/>
      <c r="K30" s="3018"/>
      <c r="L30" s="3018"/>
      <c r="M30" s="3018"/>
      <c r="N30" s="2160"/>
    </row>
    <row r="31" spans="1:14" x14ac:dyDescent="0.2">
      <c r="A31" s="2158" t="s">
        <v>2</v>
      </c>
      <c r="B31" s="2159" t="s">
        <v>2067</v>
      </c>
      <c r="C31" s="2159"/>
      <c r="D31" s="2159"/>
      <c r="E31" s="2159"/>
      <c r="F31" s="2159"/>
      <c r="G31" s="2159"/>
      <c r="H31" s="2159"/>
      <c r="I31" s="2158"/>
      <c r="J31" s="3018"/>
      <c r="K31" s="3018"/>
      <c r="L31" s="3018"/>
      <c r="M31" s="2160"/>
      <c r="N31" s="2160"/>
    </row>
    <row r="32" spans="1:14" x14ac:dyDescent="0.2">
      <c r="A32" s="2158" t="s">
        <v>159</v>
      </c>
      <c r="B32" s="2159" t="s">
        <v>2068</v>
      </c>
      <c r="C32" s="2159"/>
      <c r="D32" s="2159"/>
      <c r="E32" s="2159"/>
      <c r="F32" s="2159"/>
      <c r="G32" s="2159"/>
      <c r="H32" s="2159"/>
      <c r="I32" s="2160"/>
      <c r="J32" s="2160"/>
      <c r="K32" s="2160"/>
      <c r="L32" s="2160"/>
      <c r="M32" s="2160"/>
      <c r="N32" s="2160"/>
    </row>
    <row r="33" spans="1:14" x14ac:dyDescent="0.2">
      <c r="A33" s="2158" t="s">
        <v>168</v>
      </c>
      <c r="B33" s="2160" t="s">
        <v>2069</v>
      </c>
      <c r="C33" s="2160"/>
      <c r="D33" s="2160"/>
      <c r="E33" s="2160"/>
      <c r="F33" s="2160"/>
      <c r="G33" s="2160"/>
      <c r="H33" s="2160"/>
      <c r="I33" s="2159"/>
      <c r="J33" s="2159"/>
      <c r="K33" s="2159"/>
      <c r="L33" s="2160"/>
      <c r="M33" s="2160"/>
      <c r="N33" s="2160"/>
    </row>
    <row r="34" spans="1:14" x14ac:dyDescent="0.2">
      <c r="A34" s="2158" t="s">
        <v>415</v>
      </c>
      <c r="B34" s="2159" t="s">
        <v>2070</v>
      </c>
      <c r="C34" s="2159"/>
      <c r="D34" s="2159"/>
      <c r="E34" s="2159"/>
      <c r="F34" s="2159"/>
      <c r="G34" s="2159"/>
      <c r="H34" s="2159"/>
      <c r="I34" s="2159"/>
      <c r="J34" s="2159"/>
      <c r="K34" s="2159"/>
      <c r="L34" s="2160"/>
      <c r="M34" s="2160"/>
      <c r="N34" s="2160"/>
    </row>
    <row r="35" spans="1:14" x14ac:dyDescent="0.2">
      <c r="A35" s="2158" t="s">
        <v>157</v>
      </c>
      <c r="B35" s="2159" t="s">
        <v>2071</v>
      </c>
      <c r="C35" s="2159"/>
      <c r="D35" s="2159"/>
      <c r="E35" s="2159"/>
      <c r="F35" s="2159"/>
      <c r="G35" s="2159"/>
      <c r="H35" s="2159"/>
      <c r="I35" s="2159"/>
      <c r="J35" s="2159"/>
      <c r="K35" s="2159"/>
      <c r="L35" s="2160"/>
      <c r="M35" s="2160"/>
      <c r="N35" s="2160"/>
    </row>
    <row r="36" spans="1:14" x14ac:dyDescent="0.2">
      <c r="A36" s="2158" t="s">
        <v>497</v>
      </c>
      <c r="B36" s="2159" t="s">
        <v>2072</v>
      </c>
      <c r="C36" s="2159"/>
      <c r="D36" s="2159"/>
      <c r="E36" s="2159"/>
      <c r="F36" s="2159"/>
      <c r="G36" s="2159"/>
      <c r="H36" s="2159"/>
      <c r="I36" s="2159"/>
      <c r="J36" s="2159"/>
      <c r="K36" s="2159"/>
      <c r="L36" s="2160"/>
      <c r="M36" s="2160"/>
      <c r="N36" s="2160"/>
    </row>
    <row r="37" spans="1:14" x14ac:dyDescent="0.2">
      <c r="A37" s="2158" t="s">
        <v>498</v>
      </c>
      <c r="B37" s="2159" t="s">
        <v>2073</v>
      </c>
      <c r="C37" s="2159"/>
      <c r="D37" s="2159"/>
      <c r="E37" s="2159"/>
      <c r="F37" s="2159"/>
      <c r="G37" s="2159"/>
      <c r="H37" s="2159"/>
      <c r="I37" s="2160"/>
      <c r="J37" s="2160"/>
      <c r="K37" s="2160"/>
      <c r="L37" s="2160"/>
      <c r="M37" s="2160"/>
      <c r="N37" s="2160"/>
    </row>
    <row r="38" spans="1:14" x14ac:dyDescent="0.2">
      <c r="A38" s="2160"/>
      <c r="B38" s="2160"/>
      <c r="C38" s="2160"/>
      <c r="D38" s="2160"/>
      <c r="E38" s="2160"/>
      <c r="F38" s="2160"/>
      <c r="G38" s="2160"/>
      <c r="H38" s="2160"/>
      <c r="I38" s="2160"/>
      <c r="J38" s="2160"/>
      <c r="K38" s="2160"/>
      <c r="L38" s="2160"/>
      <c r="M38" s="2160"/>
      <c r="N38" s="2160"/>
    </row>
    <row r="39" spans="1:14" x14ac:dyDescent="0.2">
      <c r="A39" s="2160"/>
      <c r="B39" s="2160"/>
      <c r="C39" s="2160"/>
      <c r="D39" s="2160"/>
      <c r="E39" s="2160"/>
      <c r="F39" s="2160"/>
      <c r="G39" s="2160"/>
      <c r="H39" s="2160"/>
      <c r="I39" s="2160"/>
      <c r="J39" s="2160"/>
      <c r="K39" s="2160"/>
      <c r="L39" s="2160"/>
      <c r="M39" s="2160"/>
      <c r="N39" s="2160"/>
    </row>
    <row r="40" spans="1:14" x14ac:dyDescent="0.2">
      <c r="A40" s="2160"/>
      <c r="B40" s="2160"/>
      <c r="C40" s="2160"/>
      <c r="D40" s="2160"/>
      <c r="E40" s="2160"/>
      <c r="F40" s="2160"/>
      <c r="G40" s="2160"/>
      <c r="H40" s="2160"/>
      <c r="I40" s="2160"/>
      <c r="J40" s="2160"/>
      <c r="K40" s="2160"/>
      <c r="L40" s="2160"/>
      <c r="M40" s="2160"/>
      <c r="N40" s="2160"/>
    </row>
    <row r="41" spans="1:14" x14ac:dyDescent="0.2">
      <c r="A41" s="2160"/>
      <c r="B41" s="2160"/>
      <c r="C41" s="2160"/>
      <c r="D41" s="2160"/>
      <c r="E41" s="2160"/>
      <c r="F41" s="2160"/>
      <c r="G41" s="2160"/>
      <c r="H41" s="2160"/>
      <c r="I41" s="2160"/>
      <c r="J41" s="2160"/>
      <c r="K41" s="2160"/>
      <c r="L41" s="2160"/>
      <c r="M41" s="2160"/>
      <c r="N41" s="2160"/>
    </row>
    <row r="42" spans="1:14" x14ac:dyDescent="0.2">
      <c r="A42" s="2160"/>
      <c r="B42" s="2160"/>
      <c r="C42" s="2160"/>
      <c r="D42" s="2160"/>
      <c r="E42" s="2160"/>
      <c r="F42" s="2160"/>
      <c r="G42" s="2160"/>
      <c r="H42" s="2160"/>
      <c r="I42" s="2160"/>
      <c r="J42" s="2160"/>
      <c r="K42" s="2160"/>
      <c r="L42" s="2160"/>
      <c r="M42" s="2160"/>
      <c r="N42" s="2160"/>
    </row>
    <row r="43" spans="1:14" x14ac:dyDescent="0.2">
      <c r="A43" s="2160"/>
      <c r="B43" s="2160"/>
      <c r="C43" s="2160"/>
      <c r="D43" s="2160"/>
      <c r="E43" s="2160"/>
      <c r="F43" s="2160"/>
      <c r="G43" s="2160"/>
      <c r="H43" s="2160"/>
      <c r="I43" s="2160"/>
      <c r="J43" s="2160"/>
      <c r="K43" s="2160"/>
      <c r="L43" s="2160"/>
      <c r="M43" s="2160"/>
      <c r="N43" s="2160"/>
    </row>
    <row r="44" spans="1:14" x14ac:dyDescent="0.2">
      <c r="A44" s="2160"/>
      <c r="B44" s="2160"/>
      <c r="C44" s="2160"/>
      <c r="D44" s="2160"/>
      <c r="E44" s="2160"/>
      <c r="F44" s="2160"/>
      <c r="G44" s="2160"/>
      <c r="H44" s="2160"/>
      <c r="I44" s="2160"/>
      <c r="J44" s="2160"/>
      <c r="K44" s="2160"/>
      <c r="L44" s="2160"/>
      <c r="M44" s="2160"/>
      <c r="N44" s="2160"/>
    </row>
    <row r="45" spans="1:14" x14ac:dyDescent="0.2">
      <c r="A45" s="2160"/>
      <c r="B45" s="2160"/>
      <c r="C45" s="2160"/>
      <c r="D45" s="2160"/>
      <c r="E45" s="2160"/>
      <c r="F45" s="2160"/>
      <c r="G45" s="2160"/>
      <c r="H45" s="2160"/>
      <c r="I45" s="2160"/>
      <c r="J45" s="2160"/>
      <c r="K45" s="2160"/>
      <c r="L45" s="2160"/>
      <c r="M45" s="2160"/>
      <c r="N45" s="2160"/>
    </row>
    <row r="46" spans="1:14" x14ac:dyDescent="0.2">
      <c r="A46" s="2160"/>
      <c r="B46" s="2160"/>
      <c r="C46" s="2160"/>
      <c r="D46" s="2160"/>
      <c r="E46" s="2160"/>
      <c r="F46" s="2160"/>
      <c r="G46" s="2160"/>
      <c r="H46" s="2160"/>
      <c r="I46" s="2160"/>
      <c r="J46" s="2160"/>
      <c r="K46" s="2160"/>
      <c r="L46" s="2160"/>
      <c r="M46" s="2160"/>
      <c r="N46" s="2160"/>
    </row>
    <row r="47" spans="1:14" x14ac:dyDescent="0.2">
      <c r="A47" s="2160"/>
      <c r="B47" s="2160"/>
      <c r="C47" s="2160"/>
      <c r="D47" s="2160"/>
      <c r="E47" s="2160"/>
      <c r="F47" s="2160"/>
      <c r="G47" s="2160"/>
      <c r="H47" s="2160"/>
      <c r="I47" s="2160"/>
      <c r="J47" s="2160"/>
      <c r="K47" s="2160"/>
      <c r="L47" s="2160"/>
      <c r="M47" s="2160"/>
      <c r="N47" s="2160"/>
    </row>
    <row r="48" spans="1:14" x14ac:dyDescent="0.2">
      <c r="A48" s="2160"/>
      <c r="B48" s="2160"/>
      <c r="C48" s="2160"/>
      <c r="D48" s="2160"/>
      <c r="E48" s="2160"/>
      <c r="F48" s="2160"/>
      <c r="G48" s="2160"/>
      <c r="H48" s="2160"/>
      <c r="I48" s="2160"/>
      <c r="J48" s="2160"/>
      <c r="K48" s="2160"/>
      <c r="L48" s="2160"/>
      <c r="M48" s="2160"/>
      <c r="N48" s="2160"/>
    </row>
    <row r="49" spans="1:14" x14ac:dyDescent="0.2">
      <c r="A49" s="2160"/>
      <c r="B49" s="2160"/>
      <c r="C49" s="2160"/>
      <c r="D49" s="2160"/>
      <c r="E49" s="2160"/>
      <c r="F49" s="2160"/>
      <c r="G49" s="2160"/>
      <c r="H49" s="2160"/>
      <c r="I49" s="2160"/>
      <c r="J49" s="2160"/>
      <c r="K49" s="2160"/>
      <c r="L49" s="2160"/>
      <c r="M49" s="2160"/>
      <c r="N49" s="2160"/>
    </row>
    <row r="50" spans="1:14" x14ac:dyDescent="0.2">
      <c r="A50" s="2160"/>
      <c r="B50" s="2160"/>
      <c r="C50" s="2160"/>
      <c r="D50" s="2160"/>
      <c r="E50" s="2160"/>
      <c r="F50" s="2160"/>
      <c r="G50" s="2160"/>
      <c r="H50" s="2160"/>
      <c r="I50" s="2160"/>
      <c r="J50" s="2160"/>
      <c r="K50" s="2160"/>
      <c r="L50" s="2160"/>
      <c r="M50" s="2160"/>
      <c r="N50" s="2160"/>
    </row>
    <row r="51" spans="1:14" x14ac:dyDescent="0.2">
      <c r="A51" s="2160"/>
      <c r="B51" s="2160"/>
      <c r="C51" s="2160"/>
      <c r="D51" s="2160"/>
      <c r="E51" s="2160"/>
      <c r="F51" s="2160"/>
      <c r="G51" s="2160"/>
      <c r="H51" s="2160"/>
      <c r="I51" s="2160"/>
      <c r="J51" s="2160"/>
      <c r="K51" s="2160"/>
      <c r="L51" s="2160"/>
      <c r="M51" s="2160"/>
      <c r="N51" s="2160"/>
    </row>
    <row r="52" spans="1:14" x14ac:dyDescent="0.2">
      <c r="A52" s="2160"/>
      <c r="B52" s="2160"/>
      <c r="C52" s="2160"/>
      <c r="D52" s="2160"/>
      <c r="E52" s="2160"/>
      <c r="F52" s="2160"/>
      <c r="G52" s="2160"/>
      <c r="H52" s="2160"/>
      <c r="I52" s="2160"/>
      <c r="J52" s="2160"/>
      <c r="K52" s="2160"/>
      <c r="L52" s="2160"/>
      <c r="M52" s="2160"/>
      <c r="N52" s="2160"/>
    </row>
    <row r="53" spans="1:14" x14ac:dyDescent="0.2">
      <c r="A53" s="2160"/>
      <c r="B53" s="2160"/>
      <c r="C53" s="2160"/>
      <c r="D53" s="2160"/>
      <c r="E53" s="2160"/>
      <c r="F53" s="2160"/>
      <c r="G53" s="2160"/>
      <c r="H53" s="2160"/>
      <c r="I53" s="2160"/>
      <c r="J53" s="2160"/>
      <c r="K53" s="2160"/>
      <c r="L53" s="2160"/>
      <c r="M53" s="2160"/>
      <c r="N53" s="2160"/>
    </row>
    <row r="54" spans="1:14" x14ac:dyDescent="0.2">
      <c r="A54" s="2160"/>
      <c r="B54" s="2160"/>
      <c r="C54" s="2160"/>
      <c r="D54" s="2160"/>
      <c r="E54" s="2160"/>
      <c r="F54" s="2160"/>
      <c r="G54" s="2160"/>
      <c r="H54" s="2160"/>
      <c r="I54" s="2160"/>
      <c r="J54" s="2160"/>
      <c r="K54" s="2160"/>
      <c r="L54" s="2160"/>
      <c r="M54" s="2160"/>
      <c r="N54" s="2160"/>
    </row>
    <row r="55" spans="1:14" x14ac:dyDescent="0.2">
      <c r="A55" s="2160"/>
      <c r="B55" s="2160"/>
      <c r="C55" s="2160"/>
      <c r="D55" s="2160"/>
      <c r="E55" s="2160"/>
      <c r="F55" s="2160"/>
      <c r="G55" s="2160"/>
      <c r="H55" s="2160"/>
      <c r="I55" s="2160"/>
      <c r="J55" s="2160"/>
      <c r="K55" s="2160"/>
      <c r="L55" s="2160"/>
      <c r="M55" s="2160"/>
      <c r="N55" s="2160"/>
    </row>
    <row r="56" spans="1:14" x14ac:dyDescent="0.2">
      <c r="A56" s="2160"/>
      <c r="B56" s="2160"/>
      <c r="C56" s="2160"/>
      <c r="D56" s="2160"/>
      <c r="E56" s="2160"/>
      <c r="F56" s="2160"/>
      <c r="G56" s="2160"/>
      <c r="H56" s="2160"/>
      <c r="I56" s="2160"/>
      <c r="J56" s="2160"/>
      <c r="K56" s="2160"/>
      <c r="L56" s="2160"/>
      <c r="M56" s="2160"/>
      <c r="N56" s="2160"/>
    </row>
    <row r="57" spans="1:14" x14ac:dyDescent="0.2">
      <c r="A57" s="2160"/>
      <c r="B57" s="2160"/>
      <c r="C57" s="2160"/>
      <c r="D57" s="2160"/>
      <c r="E57" s="2160"/>
      <c r="F57" s="2160"/>
      <c r="G57" s="2160"/>
      <c r="H57" s="2160"/>
      <c r="I57" s="2160"/>
      <c r="J57" s="2160"/>
      <c r="K57" s="2160"/>
      <c r="L57" s="2160"/>
      <c r="M57" s="2160"/>
      <c r="N57" s="2160"/>
    </row>
    <row r="58" spans="1:14" x14ac:dyDescent="0.2">
      <c r="A58" s="2160"/>
      <c r="B58" s="2160"/>
      <c r="C58" s="2160"/>
      <c r="D58" s="2160"/>
      <c r="E58" s="2160"/>
      <c r="F58" s="2160"/>
      <c r="G58" s="2160"/>
      <c r="H58" s="2160"/>
      <c r="I58" s="2160"/>
      <c r="J58" s="2160"/>
      <c r="K58" s="2160"/>
      <c r="L58" s="2160"/>
      <c r="M58" s="2160"/>
      <c r="N58" s="2160"/>
    </row>
    <row r="59" spans="1:14" x14ac:dyDescent="0.2">
      <c r="A59" s="2160"/>
      <c r="B59" s="2160"/>
      <c r="C59" s="2160"/>
      <c r="D59" s="2160"/>
      <c r="E59" s="2160"/>
      <c r="F59" s="2160"/>
      <c r="G59" s="2160"/>
      <c r="H59" s="2160"/>
      <c r="I59" s="2160"/>
      <c r="J59" s="2160"/>
      <c r="K59" s="2160"/>
      <c r="L59" s="2160"/>
      <c r="M59" s="2160"/>
      <c r="N59" s="2160"/>
    </row>
    <row r="60" spans="1:14" x14ac:dyDescent="0.2">
      <c r="A60" s="2160"/>
      <c r="B60" s="2160"/>
      <c r="C60" s="2160"/>
      <c r="D60" s="2160"/>
      <c r="E60" s="2160"/>
      <c r="F60" s="2160"/>
      <c r="G60" s="2160"/>
      <c r="H60" s="2160"/>
      <c r="I60" s="2160"/>
      <c r="J60" s="2160"/>
      <c r="K60" s="2160"/>
      <c r="L60" s="2160"/>
      <c r="M60" s="2160"/>
      <c r="N60" s="2160"/>
    </row>
    <row r="61" spans="1:14" x14ac:dyDescent="0.2">
      <c r="A61" s="2160"/>
      <c r="B61" s="2160"/>
      <c r="C61" s="2160"/>
      <c r="D61" s="2160"/>
      <c r="E61" s="2160"/>
      <c r="F61" s="2160"/>
      <c r="G61" s="2160"/>
      <c r="H61" s="2160"/>
    </row>
  </sheetData>
  <mergeCells count="6">
    <mergeCell ref="J31:L31"/>
    <mergeCell ref="A4:N4"/>
    <mergeCell ref="B6:F6"/>
    <mergeCell ref="B9:F9"/>
    <mergeCell ref="J29:M29"/>
    <mergeCell ref="J30:M3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0D3D-4FBD-4564-BDE7-EA9917DB6F93}">
  <sheetPr>
    <tabColor theme="8" tint="0.59999389629810485"/>
  </sheetPr>
  <dimension ref="A1:N20"/>
  <sheetViews>
    <sheetView zoomScaleNormal="100" zoomScaleSheetLayoutView="75" workbookViewId="0">
      <selection activeCell="N11" sqref="N11"/>
    </sheetView>
  </sheetViews>
  <sheetFormatPr defaultColWidth="9.140625" defaultRowHeight="11.25" x14ac:dyDescent="0.2"/>
  <cols>
    <col min="1" max="1" width="8.7109375" style="727" bestFit="1" customWidth="1"/>
    <col min="2" max="2" width="3.85546875" style="781" customWidth="1"/>
    <col min="3" max="3" width="7.7109375" style="727" customWidth="1"/>
    <col min="4" max="4" width="43" style="727" customWidth="1"/>
    <col min="5" max="5" width="10.42578125" style="727" customWidth="1"/>
    <col min="6" max="7" width="9.140625" style="727" customWidth="1"/>
    <col min="8" max="8" width="9.140625" style="781" customWidth="1"/>
    <col min="9" max="9" width="9.42578125" style="727" customWidth="1"/>
    <col min="10" max="10" width="11.42578125" style="727" customWidth="1"/>
    <col min="11" max="16384" width="9.140625" style="727"/>
  </cols>
  <sheetData>
    <row r="1" spans="1:14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3059"/>
      <c r="J1" s="3059"/>
    </row>
    <row r="2" spans="1:14" ht="12.75" customHeight="1" x14ac:dyDescent="0.2"/>
    <row r="3" spans="1:14" s="3" customFormat="1" ht="15.75" customHeight="1" x14ac:dyDescent="0.25">
      <c r="A3" s="3100" t="s">
        <v>575</v>
      </c>
      <c r="B3" s="3100"/>
      <c r="C3" s="3100"/>
      <c r="D3" s="3100"/>
      <c r="E3" s="3100"/>
      <c r="F3" s="3100"/>
      <c r="G3" s="3100"/>
      <c r="H3" s="3100"/>
      <c r="I3" s="3100"/>
      <c r="J3" s="3100"/>
    </row>
    <row r="4" spans="1:14" s="3" customFormat="1" ht="15.75" customHeight="1" x14ac:dyDescent="0.25">
      <c r="B4" s="158"/>
      <c r="C4" s="158"/>
      <c r="D4" s="158"/>
      <c r="E4" s="158"/>
      <c r="F4" s="158"/>
      <c r="G4" s="158"/>
      <c r="H4" s="158"/>
    </row>
    <row r="5" spans="1:14" ht="18.75" customHeight="1" x14ac:dyDescent="0.25">
      <c r="B5" s="807" t="s">
        <v>664</v>
      </c>
      <c r="C5" s="807"/>
      <c r="D5" s="807"/>
      <c r="E5" s="807"/>
      <c r="F5" s="807"/>
      <c r="G5" s="807"/>
      <c r="H5" s="808"/>
    </row>
    <row r="6" spans="1:14" s="181" customFormat="1" ht="12.75" customHeight="1" thickBot="1" x14ac:dyDescent="0.25">
      <c r="B6" s="189"/>
      <c r="C6" s="189"/>
      <c r="D6" s="189"/>
      <c r="E6" s="189"/>
      <c r="F6" s="189"/>
      <c r="G6" s="189"/>
      <c r="H6" s="189"/>
      <c r="I6" s="189"/>
      <c r="J6" s="162" t="s">
        <v>105</v>
      </c>
    </row>
    <row r="7" spans="1:14" s="181" customFormat="1" ht="17.25" customHeight="1" thickBot="1" x14ac:dyDescent="0.25">
      <c r="A7" s="3103" t="s">
        <v>2151</v>
      </c>
      <c r="B7" s="3128" t="s">
        <v>289</v>
      </c>
      <c r="C7" s="3117" t="s">
        <v>665</v>
      </c>
      <c r="D7" s="3119" t="s">
        <v>412</v>
      </c>
      <c r="E7" s="3162" t="s">
        <v>1875</v>
      </c>
      <c r="F7" s="3164" t="s">
        <v>1876</v>
      </c>
      <c r="G7" s="3164"/>
      <c r="H7" s="3164"/>
      <c r="I7" s="3164"/>
      <c r="J7" s="3165"/>
      <c r="L7" s="343"/>
    </row>
    <row r="8" spans="1:14" s="181" customFormat="1" ht="39" customHeight="1" thickBot="1" x14ac:dyDescent="0.25">
      <c r="A8" s="3217"/>
      <c r="B8" s="3140"/>
      <c r="C8" s="3141"/>
      <c r="D8" s="3121"/>
      <c r="E8" s="3163"/>
      <c r="F8" s="2050" t="s">
        <v>1059</v>
      </c>
      <c r="G8" s="2051" t="s">
        <v>1058</v>
      </c>
      <c r="H8" s="2051" t="s">
        <v>1882</v>
      </c>
      <c r="I8" s="2985" t="s">
        <v>414</v>
      </c>
      <c r="J8" s="2986" t="s">
        <v>1877</v>
      </c>
      <c r="K8" s="2082"/>
      <c r="L8" s="2084"/>
    </row>
    <row r="9" spans="1:14" ht="13.5" customHeight="1" thickBot="1" x14ac:dyDescent="0.25">
      <c r="A9" s="809">
        <f>SUM(A10:A17)</f>
        <v>296626.13</v>
      </c>
      <c r="B9" s="1029" t="s">
        <v>2</v>
      </c>
      <c r="C9" s="433" t="s">
        <v>415</v>
      </c>
      <c r="D9" s="282" t="s">
        <v>158</v>
      </c>
      <c r="E9" s="2048">
        <v>288145.18</v>
      </c>
      <c r="F9" s="2057">
        <f>SUM(F10:F17)</f>
        <v>19360.722000000002</v>
      </c>
      <c r="G9" s="2058">
        <f>SUM(G10:G17)</f>
        <v>12036.34</v>
      </c>
      <c r="H9" s="2059">
        <f t="shared" ref="H9" si="0">SUM(H10:H17)</f>
        <v>7975.0219999999999</v>
      </c>
      <c r="I9" s="2565">
        <f>SUM(I10:I17)</f>
        <v>21500.322</v>
      </c>
      <c r="J9" s="2526">
        <f>SUM(J10:J17)</f>
        <v>218133.13999999998</v>
      </c>
      <c r="K9" s="182"/>
      <c r="L9" s="2083"/>
      <c r="N9" s="832"/>
    </row>
    <row r="10" spans="1:14" ht="12.75" customHeight="1" x14ac:dyDescent="0.2">
      <c r="A10" s="597">
        <v>61637.83</v>
      </c>
      <c r="B10" s="598" t="s">
        <v>159</v>
      </c>
      <c r="C10" s="2053" t="s">
        <v>666</v>
      </c>
      <c r="D10" s="2054" t="s">
        <v>667</v>
      </c>
      <c r="E10" s="690">
        <f>SUM(F10:J10)</f>
        <v>60170.373</v>
      </c>
      <c r="F10" s="2060">
        <v>1994</v>
      </c>
      <c r="G10" s="2061">
        <v>0</v>
      </c>
      <c r="H10" s="2062">
        <v>2156</v>
      </c>
      <c r="I10" s="2563">
        <v>3448.7330000000002</v>
      </c>
      <c r="J10" s="2827">
        <v>52571.64</v>
      </c>
      <c r="K10" s="832"/>
      <c r="L10" s="832"/>
      <c r="N10" s="832"/>
    </row>
    <row r="11" spans="1:14" ht="12.75" customHeight="1" x14ac:dyDescent="0.2">
      <c r="A11" s="318">
        <v>45025.14</v>
      </c>
      <c r="B11" s="601" t="s">
        <v>159</v>
      </c>
      <c r="C11" s="156" t="s">
        <v>668</v>
      </c>
      <c r="D11" s="602" t="s">
        <v>669</v>
      </c>
      <c r="E11" s="320">
        <f t="shared" ref="E11:E16" si="1">SUM(F11:J11)</f>
        <v>39332.959999999999</v>
      </c>
      <c r="F11" s="2063">
        <v>2781.7220000000002</v>
      </c>
      <c r="G11" s="2064">
        <v>1844.34</v>
      </c>
      <c r="H11" s="2065">
        <v>1139.0219999999999</v>
      </c>
      <c r="I11" s="2564">
        <v>3146.8760000000002</v>
      </c>
      <c r="J11" s="2567">
        <v>30421</v>
      </c>
      <c r="L11" s="832"/>
      <c r="N11" s="832"/>
    </row>
    <row r="12" spans="1:14" ht="12.75" customHeight="1" x14ac:dyDescent="0.2">
      <c r="A12" s="318">
        <v>35916.58</v>
      </c>
      <c r="B12" s="601" t="s">
        <v>159</v>
      </c>
      <c r="C12" s="156" t="s">
        <v>670</v>
      </c>
      <c r="D12" s="602" t="s">
        <v>671</v>
      </c>
      <c r="E12" s="320">
        <f t="shared" si="1"/>
        <v>35323.199999999997</v>
      </c>
      <c r="F12" s="2063">
        <v>5000</v>
      </c>
      <c r="G12" s="2064">
        <v>0</v>
      </c>
      <c r="H12" s="2065">
        <v>4500</v>
      </c>
      <c r="I12" s="2564">
        <v>1510.38</v>
      </c>
      <c r="J12" s="2567">
        <v>24312.82</v>
      </c>
      <c r="L12" s="832"/>
      <c r="N12" s="832"/>
    </row>
    <row r="13" spans="1:14" ht="12.75" customHeight="1" x14ac:dyDescent="0.2">
      <c r="A13" s="318">
        <v>27154</v>
      </c>
      <c r="B13" s="601" t="s">
        <v>159</v>
      </c>
      <c r="C13" s="156" t="s">
        <v>672</v>
      </c>
      <c r="D13" s="602" t="s">
        <v>673</v>
      </c>
      <c r="E13" s="320">
        <f t="shared" si="1"/>
        <v>26206.132000000001</v>
      </c>
      <c r="F13" s="2063">
        <v>1013</v>
      </c>
      <c r="G13" s="2064">
        <v>712</v>
      </c>
      <c r="H13" s="2065">
        <v>0</v>
      </c>
      <c r="I13" s="2564">
        <v>675.13199999999995</v>
      </c>
      <c r="J13" s="2567">
        <v>23806</v>
      </c>
      <c r="L13" s="832"/>
      <c r="N13" s="832"/>
    </row>
    <row r="14" spans="1:14" ht="12.75" customHeight="1" x14ac:dyDescent="0.2">
      <c r="A14" s="318">
        <v>26149.18</v>
      </c>
      <c r="B14" s="601" t="s">
        <v>159</v>
      </c>
      <c r="C14" s="156" t="s">
        <v>674</v>
      </c>
      <c r="D14" s="602" t="s">
        <v>675</v>
      </c>
      <c r="E14" s="320">
        <f t="shared" si="1"/>
        <v>24657.489999999998</v>
      </c>
      <c r="F14" s="2063">
        <v>1760</v>
      </c>
      <c r="G14" s="2064">
        <v>400</v>
      </c>
      <c r="H14" s="2065">
        <v>180</v>
      </c>
      <c r="I14" s="2564">
        <v>851.89</v>
      </c>
      <c r="J14" s="2567">
        <v>21465.599999999999</v>
      </c>
      <c r="L14" s="832"/>
      <c r="N14" s="832"/>
    </row>
    <row r="15" spans="1:14" ht="12.75" customHeight="1" x14ac:dyDescent="0.2">
      <c r="A15" s="318">
        <v>69163</v>
      </c>
      <c r="B15" s="601" t="s">
        <v>159</v>
      </c>
      <c r="C15" s="156" t="s">
        <v>1483</v>
      </c>
      <c r="D15" s="602" t="s">
        <v>1482</v>
      </c>
      <c r="E15" s="320">
        <f t="shared" si="1"/>
        <v>71748</v>
      </c>
      <c r="F15" s="2063">
        <v>5812</v>
      </c>
      <c r="G15" s="2064">
        <v>5100</v>
      </c>
      <c r="H15" s="2065">
        <v>0</v>
      </c>
      <c r="I15" s="2564">
        <v>8608</v>
      </c>
      <c r="J15" s="2567">
        <v>52228</v>
      </c>
      <c r="L15" s="832"/>
      <c r="N15" s="832"/>
    </row>
    <row r="16" spans="1:14" ht="12.75" customHeight="1" x14ac:dyDescent="0.2">
      <c r="A16" s="318">
        <v>26480.400000000001</v>
      </c>
      <c r="B16" s="601" t="s">
        <v>159</v>
      </c>
      <c r="C16" s="156" t="s">
        <v>1484</v>
      </c>
      <c r="D16" s="602" t="s">
        <v>1481</v>
      </c>
      <c r="E16" s="320">
        <f t="shared" si="1"/>
        <v>21567.391</v>
      </c>
      <c r="F16" s="2063">
        <v>1000</v>
      </c>
      <c r="G16" s="2064">
        <v>3980</v>
      </c>
      <c r="H16" s="2065">
        <v>0</v>
      </c>
      <c r="I16" s="2564">
        <v>3259.3110000000001</v>
      </c>
      <c r="J16" s="2567">
        <v>13328.08</v>
      </c>
      <c r="L16" s="832"/>
      <c r="N16" s="832"/>
    </row>
    <row r="17" spans="1:14" ht="12.75" customHeight="1" thickBot="1" x14ac:dyDescent="0.25">
      <c r="A17" s="608">
        <v>5100</v>
      </c>
      <c r="B17" s="2055" t="s">
        <v>159</v>
      </c>
      <c r="C17" s="609">
        <v>13070000</v>
      </c>
      <c r="D17" s="2828" t="s">
        <v>1038</v>
      </c>
      <c r="E17" s="704">
        <v>9139.6299999999992</v>
      </c>
      <c r="F17" s="2066"/>
      <c r="G17" s="2067"/>
      <c r="H17" s="2068"/>
      <c r="I17" s="2566"/>
      <c r="J17" s="2568"/>
      <c r="N17" s="832"/>
    </row>
    <row r="18" spans="1:14" ht="12.75" customHeight="1" x14ac:dyDescent="0.2">
      <c r="A18" s="1587"/>
      <c r="C18" s="1588"/>
      <c r="D18" s="1586"/>
      <c r="E18" s="832"/>
      <c r="L18" s="2562"/>
    </row>
    <row r="19" spans="1:14" s="781" customFormat="1" x14ac:dyDescent="0.2">
      <c r="A19" s="727"/>
      <c r="C19" s="727"/>
      <c r="D19" s="670"/>
      <c r="E19" s="2829"/>
      <c r="F19" s="832"/>
      <c r="G19" s="832"/>
      <c r="H19" s="832"/>
      <c r="I19" s="832"/>
      <c r="J19" s="832"/>
    </row>
    <row r="20" spans="1:14" s="781" customFormat="1" x14ac:dyDescent="0.2">
      <c r="A20" s="898"/>
      <c r="B20" s="898"/>
      <c r="C20" s="898"/>
      <c r="D20" s="727"/>
      <c r="E20" s="727"/>
      <c r="F20" s="727"/>
      <c r="G20" s="727"/>
      <c r="I20" s="727"/>
    </row>
  </sheetData>
  <mergeCells count="8">
    <mergeCell ref="A1:J1"/>
    <mergeCell ref="A3:J3"/>
    <mergeCell ref="A7:A8"/>
    <mergeCell ref="B7:B8"/>
    <mergeCell ref="C7:C8"/>
    <mergeCell ref="D7:D8"/>
    <mergeCell ref="E7:E8"/>
    <mergeCell ref="F7:J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FFF5-1853-4A8D-9A64-70D79A26EEEA}">
  <sheetPr>
    <tabColor theme="9" tint="0.39997558519241921"/>
  </sheetPr>
  <dimension ref="A1:L19"/>
  <sheetViews>
    <sheetView zoomScaleNormal="100" workbookViewId="0">
      <selection activeCell="L9" sqref="L9"/>
    </sheetView>
  </sheetViews>
  <sheetFormatPr defaultColWidth="9.140625" defaultRowHeight="12.75" x14ac:dyDescent="0.2"/>
  <cols>
    <col min="1" max="1" width="9.28515625" style="344" customWidth="1"/>
    <col min="2" max="2" width="3.7109375" style="344" customWidth="1"/>
    <col min="3" max="5" width="5.42578125" style="344" customWidth="1"/>
    <col min="6" max="6" width="20.7109375" style="344" customWidth="1"/>
    <col min="7" max="7" width="24.5703125" style="344" customWidth="1"/>
    <col min="8" max="8" width="12.7109375" style="344" customWidth="1"/>
    <col min="9" max="9" width="9.140625" style="344"/>
    <col min="10" max="10" width="9.85546875" style="344" bestFit="1" customWidth="1"/>
    <col min="11" max="16384" width="9.140625" style="344"/>
  </cols>
  <sheetData>
    <row r="1" spans="1:12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3" spans="1:12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12" ht="15.75" x14ac:dyDescent="0.25">
      <c r="A4" s="728"/>
      <c r="B4" s="728"/>
      <c r="C4" s="728"/>
      <c r="D4" s="728"/>
      <c r="E4" s="728"/>
      <c r="F4" s="728"/>
      <c r="G4" s="728"/>
      <c r="H4" s="728"/>
    </row>
    <row r="5" spans="1:12" ht="15.75" x14ac:dyDescent="0.25">
      <c r="A5" s="3100" t="s">
        <v>575</v>
      </c>
      <c r="B5" s="3100"/>
      <c r="C5" s="3100"/>
      <c r="D5" s="3100"/>
      <c r="E5" s="3100"/>
      <c r="F5" s="3100"/>
      <c r="G5" s="3100"/>
      <c r="H5" s="3100"/>
    </row>
    <row r="6" spans="1:12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12" ht="12.75" customHeight="1" thickBot="1" x14ac:dyDescent="0.25">
      <c r="B7" s="729"/>
      <c r="C7" s="730"/>
      <c r="D7" s="730"/>
      <c r="E7" s="730"/>
      <c r="F7" s="730"/>
      <c r="G7" s="730"/>
      <c r="H7" s="731" t="s">
        <v>67</v>
      </c>
    </row>
    <row r="8" spans="1:12" s="733" customFormat="1" ht="19.5" customHeight="1" thickBot="1" x14ac:dyDescent="0.3">
      <c r="A8" s="732" t="s">
        <v>2151</v>
      </c>
      <c r="B8" s="3062" t="s">
        <v>494</v>
      </c>
      <c r="C8" s="3063"/>
      <c r="D8" s="3063"/>
      <c r="E8" s="3064"/>
      <c r="F8" s="1697" t="s">
        <v>495</v>
      </c>
      <c r="G8" s="1698"/>
      <c r="H8" s="2991" t="s">
        <v>2153</v>
      </c>
      <c r="K8" s="2992"/>
      <c r="L8" s="2992"/>
    </row>
    <row r="9" spans="1:12" ht="16.5" customHeight="1" thickBot="1" x14ac:dyDescent="0.25">
      <c r="A9" s="738">
        <f>SUM(A10:A16)</f>
        <v>17337</v>
      </c>
      <c r="B9" s="1760" t="s">
        <v>2</v>
      </c>
      <c r="C9" s="899" t="s">
        <v>496</v>
      </c>
      <c r="D9" s="900" t="s">
        <v>497</v>
      </c>
      <c r="E9" s="1761" t="s">
        <v>498</v>
      </c>
      <c r="F9" s="3220" t="s">
        <v>741</v>
      </c>
      <c r="G9" s="3220"/>
      <c r="H9" s="1762">
        <v>15907.4</v>
      </c>
      <c r="J9" s="2830"/>
      <c r="K9" s="1122"/>
    </row>
    <row r="10" spans="1:12" ht="12.75" customHeight="1" x14ac:dyDescent="0.2">
      <c r="A10" s="1123">
        <v>2672.41</v>
      </c>
      <c r="B10" s="1124" t="s">
        <v>159</v>
      </c>
      <c r="C10" s="1125">
        <v>1701</v>
      </c>
      <c r="D10" s="1126">
        <v>3314</v>
      </c>
      <c r="E10" s="1127">
        <v>2122</v>
      </c>
      <c r="F10" s="3221" t="s">
        <v>1356</v>
      </c>
      <c r="G10" s="3222"/>
      <c r="H10" s="2987">
        <v>2880.1880000000001</v>
      </c>
      <c r="K10" s="1122"/>
      <c r="L10" s="1122"/>
    </row>
    <row r="11" spans="1:12" x14ac:dyDescent="0.2">
      <c r="A11" s="1128">
        <v>1321.932</v>
      </c>
      <c r="B11" s="1124" t="s">
        <v>159</v>
      </c>
      <c r="C11" s="1129">
        <v>1702</v>
      </c>
      <c r="D11" s="1126">
        <v>3315</v>
      </c>
      <c r="E11" s="1130">
        <v>2122</v>
      </c>
      <c r="F11" s="3223" t="s">
        <v>1357</v>
      </c>
      <c r="G11" s="3224"/>
      <c r="H11" s="2987">
        <v>1328.472</v>
      </c>
      <c r="K11" s="1122"/>
      <c r="L11" s="1122"/>
    </row>
    <row r="12" spans="1:12" x14ac:dyDescent="0.2">
      <c r="A12" s="1128">
        <v>476.65</v>
      </c>
      <c r="B12" s="1124" t="s">
        <v>159</v>
      </c>
      <c r="C12" s="1129">
        <v>1703</v>
      </c>
      <c r="D12" s="1126">
        <v>3315</v>
      </c>
      <c r="E12" s="1130">
        <v>2122</v>
      </c>
      <c r="F12" s="3223" t="s">
        <v>1358</v>
      </c>
      <c r="G12" s="3224"/>
      <c r="H12" s="2989">
        <v>476.64600000000002</v>
      </c>
      <c r="K12" s="1122"/>
      <c r="L12" s="1122"/>
    </row>
    <row r="13" spans="1:12" ht="25.5" customHeight="1" x14ac:dyDescent="0.2">
      <c r="A13" s="1128">
        <v>542</v>
      </c>
      <c r="B13" s="746" t="s">
        <v>159</v>
      </c>
      <c r="C13" s="905">
        <v>1704</v>
      </c>
      <c r="D13" s="1763">
        <v>3315</v>
      </c>
      <c r="E13" s="745">
        <v>2122</v>
      </c>
      <c r="F13" s="3225" t="s">
        <v>2578</v>
      </c>
      <c r="G13" s="3226"/>
      <c r="H13" s="2989">
        <v>549.85400000000004</v>
      </c>
      <c r="K13" s="1122"/>
      <c r="L13" s="1122"/>
    </row>
    <row r="14" spans="1:12" x14ac:dyDescent="0.2">
      <c r="A14" s="1128">
        <v>242.834</v>
      </c>
      <c r="B14" s="1858" t="s">
        <v>159</v>
      </c>
      <c r="C14" s="1129">
        <v>1705</v>
      </c>
      <c r="D14" s="1859">
        <v>3315</v>
      </c>
      <c r="E14" s="1130">
        <v>2122</v>
      </c>
      <c r="F14" s="3223" t="s">
        <v>1359</v>
      </c>
      <c r="G14" s="3224"/>
      <c r="H14" s="2989">
        <v>391.851</v>
      </c>
      <c r="K14" s="1122"/>
      <c r="L14" s="1122"/>
    </row>
    <row r="15" spans="1:12" x14ac:dyDescent="0.2">
      <c r="A15" s="1128">
        <v>9000</v>
      </c>
      <c r="B15" s="1858" t="s">
        <v>159</v>
      </c>
      <c r="C15" s="1129">
        <v>1706</v>
      </c>
      <c r="D15" s="1859">
        <v>3741</v>
      </c>
      <c r="E15" s="1130">
        <v>2122</v>
      </c>
      <c r="F15" s="3223" t="s">
        <v>1482</v>
      </c>
      <c r="G15" s="3224"/>
      <c r="H15" s="2989">
        <v>7198.393</v>
      </c>
      <c r="K15" s="1122"/>
      <c r="L15" s="1122"/>
    </row>
    <row r="16" spans="1:12" ht="13.5" thickBot="1" x14ac:dyDescent="0.25">
      <c r="A16" s="1855">
        <v>3081.174</v>
      </c>
      <c r="B16" s="1131" t="s">
        <v>159</v>
      </c>
      <c r="C16" s="1856">
        <v>1707</v>
      </c>
      <c r="D16" s="1132">
        <v>3741</v>
      </c>
      <c r="E16" s="1857">
        <v>2122</v>
      </c>
      <c r="F16" s="3218" t="s">
        <v>1481</v>
      </c>
      <c r="G16" s="3219"/>
      <c r="H16" s="2990">
        <v>3081.9960000000001</v>
      </c>
      <c r="K16" s="1122"/>
      <c r="L16" s="1122"/>
    </row>
    <row r="17" spans="2:12" x14ac:dyDescent="0.2">
      <c r="B17" s="912"/>
      <c r="C17" s="913"/>
      <c r="D17" s="914"/>
      <c r="E17" s="729"/>
      <c r="F17" s="915"/>
      <c r="G17" s="915"/>
      <c r="H17" s="916"/>
      <c r="K17" s="1122"/>
      <c r="L17" s="1122"/>
    </row>
    <row r="18" spans="2:12" x14ac:dyDescent="0.2">
      <c r="B18" s="912"/>
      <c r="C18" s="913"/>
      <c r="D18" s="914"/>
      <c r="E18" s="729"/>
      <c r="F18" s="915"/>
      <c r="G18" s="915"/>
      <c r="H18" s="916"/>
      <c r="K18" s="1122"/>
      <c r="L18" s="1122"/>
    </row>
    <row r="19" spans="2:12" x14ac:dyDescent="0.2">
      <c r="H19" s="1122"/>
    </row>
  </sheetData>
  <mergeCells count="12">
    <mergeCell ref="F16:G16"/>
    <mergeCell ref="A1:H1"/>
    <mergeCell ref="A3:H3"/>
    <mergeCell ref="A5:H5"/>
    <mergeCell ref="F9:G9"/>
    <mergeCell ref="F10:G10"/>
    <mergeCell ref="F11:G11"/>
    <mergeCell ref="F12:G12"/>
    <mergeCell ref="F13:G13"/>
    <mergeCell ref="F14:G14"/>
    <mergeCell ref="F15:G15"/>
    <mergeCell ref="B8:E8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303F-F209-45E0-8B15-9F8F4F02604B}">
  <sheetPr>
    <tabColor theme="7" tint="0.59999389629810485"/>
  </sheetPr>
  <dimension ref="A1:M198"/>
  <sheetViews>
    <sheetView topLeftCell="A123" zoomScaleNormal="100" zoomScaleSheetLayoutView="75" workbookViewId="0">
      <selection activeCell="L134" sqref="L134"/>
    </sheetView>
  </sheetViews>
  <sheetFormatPr defaultColWidth="9.140625" defaultRowHeight="11.25" x14ac:dyDescent="0.2"/>
  <cols>
    <col min="1" max="1" width="9.7109375" style="727" bestFit="1" customWidth="1"/>
    <col min="2" max="2" width="3.5703125" style="781" customWidth="1"/>
    <col min="3" max="3" width="10.5703125" style="727" customWidth="1"/>
    <col min="4" max="4" width="45.140625" style="727" customWidth="1"/>
    <col min="5" max="5" width="12.42578125" style="727" customWidth="1"/>
    <col min="6" max="6" width="10.85546875" style="727" customWidth="1"/>
    <col min="7" max="7" width="10.140625" style="727" customWidth="1"/>
    <col min="8" max="8" width="10.28515625" style="781" customWidth="1"/>
    <col min="9" max="10" width="9.140625" style="727"/>
    <col min="11" max="11" width="15" style="727" customWidth="1"/>
    <col min="12" max="12" width="59.7109375" style="727" customWidth="1"/>
    <col min="13" max="16384" width="9.140625" style="727"/>
  </cols>
  <sheetData>
    <row r="1" spans="1:10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10" ht="12.75" customHeight="1" x14ac:dyDescent="0.2"/>
    <row r="3" spans="1:10" s="3" customFormat="1" ht="15.75" x14ac:dyDescent="0.25">
      <c r="A3" s="3100" t="s">
        <v>584</v>
      </c>
      <c r="B3" s="3100"/>
      <c r="C3" s="3100"/>
      <c r="D3" s="3100"/>
      <c r="E3" s="3100"/>
      <c r="F3" s="3100"/>
      <c r="G3" s="3100"/>
      <c r="H3" s="3100"/>
      <c r="I3" s="91"/>
    </row>
    <row r="4" spans="1:10" s="3" customFormat="1" ht="15.75" x14ac:dyDescent="0.25">
      <c r="B4" s="158"/>
      <c r="C4" s="158"/>
      <c r="D4" s="158"/>
      <c r="E4" s="158"/>
      <c r="F4" s="158"/>
      <c r="G4" s="158"/>
      <c r="H4" s="158"/>
    </row>
    <row r="5" spans="1:10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10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10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10" s="782" customFormat="1" ht="12.75" customHeight="1" thickBot="1" x14ac:dyDescent="0.3">
      <c r="B8" s="918"/>
      <c r="C8" s="3182"/>
      <c r="D8" s="3121"/>
      <c r="E8" s="3114"/>
      <c r="F8" s="87"/>
    </row>
    <row r="9" spans="1:10" s="782" customFormat="1" ht="13.5" customHeight="1" thickBot="1" x14ac:dyDescent="0.3">
      <c r="B9" s="163"/>
      <c r="C9" s="164" t="s">
        <v>304</v>
      </c>
      <c r="D9" s="165" t="s">
        <v>305</v>
      </c>
      <c r="E9" s="166">
        <f>SUM(E10:E19)</f>
        <v>105787.75</v>
      </c>
      <c r="F9" s="167"/>
      <c r="H9" s="786"/>
    </row>
    <row r="10" spans="1:10" s="782" customFormat="1" ht="12.75" customHeight="1" x14ac:dyDescent="0.2">
      <c r="B10" s="163"/>
      <c r="C10" s="1021" t="s">
        <v>400</v>
      </c>
      <c r="D10" s="920" t="s">
        <v>401</v>
      </c>
      <c r="E10" s="573">
        <v>0</v>
      </c>
      <c r="F10" s="574"/>
      <c r="G10" s="455"/>
      <c r="H10" s="193"/>
      <c r="I10" s="455"/>
      <c r="J10" s="89"/>
    </row>
    <row r="11" spans="1:10" s="787" customFormat="1" ht="12.75" customHeight="1" x14ac:dyDescent="0.2">
      <c r="B11" s="168"/>
      <c r="C11" s="169" t="s">
        <v>402</v>
      </c>
      <c r="D11" s="170" t="s">
        <v>403</v>
      </c>
      <c r="E11" s="176">
        <f>H26</f>
        <v>8046.55</v>
      </c>
      <c r="F11" s="172"/>
      <c r="G11" s="455"/>
      <c r="H11" s="193"/>
      <c r="I11" s="455"/>
      <c r="J11" s="89"/>
    </row>
    <row r="12" spans="1:10" s="787" customFormat="1" ht="12.75" customHeight="1" x14ac:dyDescent="0.2">
      <c r="B12" s="168"/>
      <c r="C12" s="173" t="s">
        <v>145</v>
      </c>
      <c r="D12" s="174" t="s">
        <v>146</v>
      </c>
      <c r="E12" s="175">
        <f>F34</f>
        <v>12721.2</v>
      </c>
      <c r="F12" s="172"/>
      <c r="G12" s="455"/>
      <c r="H12" s="193"/>
      <c r="I12" s="455"/>
      <c r="J12" s="89"/>
    </row>
    <row r="13" spans="1:10" s="787" customFormat="1" ht="12.75" customHeight="1" x14ac:dyDescent="0.2">
      <c r="B13" s="168"/>
      <c r="C13" s="173" t="s">
        <v>1385</v>
      </c>
      <c r="D13" s="174" t="s">
        <v>1386</v>
      </c>
      <c r="E13" s="176">
        <f>F103</f>
        <v>300</v>
      </c>
      <c r="F13" s="172"/>
      <c r="G13" s="455"/>
      <c r="H13" s="193"/>
      <c r="I13" s="455"/>
      <c r="J13" s="89"/>
    </row>
    <row r="14" spans="1:10" s="787" customFormat="1" ht="12.75" customHeight="1" x14ac:dyDescent="0.2">
      <c r="B14" s="168"/>
      <c r="C14" s="169" t="s">
        <v>147</v>
      </c>
      <c r="D14" s="170" t="s">
        <v>148</v>
      </c>
      <c r="E14" s="209">
        <f>F113</f>
        <v>20520</v>
      </c>
      <c r="F14" s="172"/>
      <c r="G14" s="455"/>
      <c r="H14" s="193"/>
      <c r="I14" s="455"/>
      <c r="J14" s="89"/>
    </row>
    <row r="15" spans="1:10" s="787" customFormat="1" ht="12.75" customHeight="1" x14ac:dyDescent="0.2">
      <c r="B15" s="168"/>
      <c r="C15" s="173" t="s">
        <v>149</v>
      </c>
      <c r="D15" s="174" t="s">
        <v>1469</v>
      </c>
      <c r="E15" s="176">
        <f>F143</f>
        <v>3500</v>
      </c>
      <c r="F15" s="177"/>
      <c r="G15" s="455"/>
      <c r="H15" s="193"/>
      <c r="I15" s="455"/>
      <c r="J15" s="89"/>
    </row>
    <row r="16" spans="1:10" s="787" customFormat="1" ht="12.75" customHeight="1" x14ac:dyDescent="0.2">
      <c r="B16" s="168"/>
      <c r="C16" s="173" t="s">
        <v>151</v>
      </c>
      <c r="D16" s="174" t="s">
        <v>1471</v>
      </c>
      <c r="E16" s="176">
        <f>F154</f>
        <v>23700</v>
      </c>
      <c r="F16" s="177"/>
      <c r="G16" s="455"/>
      <c r="H16" s="193"/>
      <c r="I16" s="1133"/>
      <c r="J16" s="89"/>
    </row>
    <row r="17" spans="1:11" s="787" customFormat="1" ht="12.75" customHeight="1" x14ac:dyDescent="0.2">
      <c r="B17" s="168"/>
      <c r="C17" s="173" t="s">
        <v>1683</v>
      </c>
      <c r="D17" s="1520" t="s">
        <v>1684</v>
      </c>
      <c r="E17" s="176">
        <v>0</v>
      </c>
      <c r="F17" s="177"/>
      <c r="G17" s="455"/>
      <c r="H17" s="193"/>
      <c r="I17" s="1133"/>
      <c r="J17" s="89"/>
    </row>
    <row r="18" spans="1:11" s="787" customFormat="1" ht="12.75" customHeight="1" x14ac:dyDescent="0.2">
      <c r="B18" s="168"/>
      <c r="C18" s="173" t="s">
        <v>742</v>
      </c>
      <c r="D18" s="1520" t="s">
        <v>1474</v>
      </c>
      <c r="E18" s="176">
        <f>F168</f>
        <v>35000</v>
      </c>
      <c r="F18" s="177"/>
      <c r="G18" s="1133"/>
      <c r="H18" s="193"/>
      <c r="I18" s="1133"/>
      <c r="J18" s="89"/>
    </row>
    <row r="19" spans="1:11" s="787" customFormat="1" ht="12.75" customHeight="1" thickBot="1" x14ac:dyDescent="0.25">
      <c r="B19" s="168"/>
      <c r="C19" s="1533" t="s">
        <v>743</v>
      </c>
      <c r="D19" s="1534" t="s">
        <v>1475</v>
      </c>
      <c r="E19" s="1331">
        <f>F187</f>
        <v>2000</v>
      </c>
      <c r="F19" s="177"/>
      <c r="G19" s="1133"/>
      <c r="H19" s="193"/>
    </row>
    <row r="20" spans="1:11" s="3" customFormat="1" ht="12.75" customHeight="1" x14ac:dyDescent="0.25">
      <c r="B20" s="178"/>
      <c r="C20" s="2"/>
      <c r="D20" s="2"/>
      <c r="E20" s="2"/>
      <c r="F20" s="2"/>
      <c r="G20" s="2"/>
      <c r="K20" s="1134"/>
    </row>
    <row r="21" spans="1:11" ht="12.75" customHeight="1" x14ac:dyDescent="0.2"/>
    <row r="22" spans="1:11" ht="18.75" customHeight="1" x14ac:dyDescent="0.2">
      <c r="B22" s="180" t="s">
        <v>744</v>
      </c>
      <c r="C22" s="180"/>
      <c r="D22" s="180"/>
      <c r="E22" s="180"/>
      <c r="F22" s="180"/>
      <c r="G22" s="180"/>
    </row>
    <row r="23" spans="1:11" ht="12.75" customHeight="1" thickBot="1" x14ac:dyDescent="0.25">
      <c r="B23" s="783"/>
      <c r="C23" s="783"/>
      <c r="D23" s="783"/>
      <c r="E23" s="783"/>
      <c r="F23" s="783"/>
      <c r="G23" s="783"/>
      <c r="H23" s="1135" t="s">
        <v>105</v>
      </c>
    </row>
    <row r="24" spans="1:11" ht="12.75" customHeight="1" x14ac:dyDescent="0.2">
      <c r="A24" s="3103" t="s">
        <v>2151</v>
      </c>
      <c r="B24" s="3237" t="s">
        <v>289</v>
      </c>
      <c r="C24" s="3128" t="s">
        <v>745</v>
      </c>
      <c r="D24" s="3119" t="s">
        <v>412</v>
      </c>
      <c r="E24" s="3160" t="s">
        <v>413</v>
      </c>
      <c r="F24" s="3200" t="s">
        <v>414</v>
      </c>
      <c r="G24" s="3202" t="s">
        <v>2160</v>
      </c>
      <c r="H24" s="3113" t="s">
        <v>2153</v>
      </c>
    </row>
    <row r="25" spans="1:11" ht="15" customHeight="1" thickBot="1" x14ac:dyDescent="0.25">
      <c r="A25" s="3104"/>
      <c r="B25" s="3238"/>
      <c r="C25" s="3140"/>
      <c r="D25" s="3121"/>
      <c r="E25" s="3161"/>
      <c r="F25" s="3201"/>
      <c r="G25" s="3203"/>
      <c r="H25" s="3147"/>
    </row>
    <row r="26" spans="1:11" ht="15" customHeight="1" thickBot="1" x14ac:dyDescent="0.25">
      <c r="A26" s="938">
        <f>A27</f>
        <v>8000</v>
      </c>
      <c r="B26" s="1136" t="s">
        <v>2</v>
      </c>
      <c r="C26" s="1029" t="s">
        <v>415</v>
      </c>
      <c r="D26" s="282" t="s">
        <v>158</v>
      </c>
      <c r="E26" s="2831">
        <f>E27</f>
        <v>7770.0450000000001</v>
      </c>
      <c r="F26" s="2832">
        <f>F27</f>
        <v>276.5</v>
      </c>
      <c r="G26" s="2833">
        <f>G27</f>
        <v>8046.5450000000001</v>
      </c>
      <c r="H26" s="2833">
        <f>H27</f>
        <v>8046.55</v>
      </c>
    </row>
    <row r="27" spans="1:11" ht="12.75" customHeight="1" thickBot="1" x14ac:dyDescent="0.25">
      <c r="A27" s="1137">
        <v>8000</v>
      </c>
      <c r="B27" s="1138" t="s">
        <v>159</v>
      </c>
      <c r="C27" s="1139" t="s">
        <v>746</v>
      </c>
      <c r="D27" s="2107" t="s">
        <v>747</v>
      </c>
      <c r="E27" s="2834">
        <v>7770.0450000000001</v>
      </c>
      <c r="F27" s="2835">
        <v>276.5</v>
      </c>
      <c r="G27" s="2836">
        <f>E27+F27</f>
        <v>8046.5450000000001</v>
      </c>
      <c r="H27" s="2837">
        <v>8046.55</v>
      </c>
    </row>
    <row r="28" spans="1:11" ht="9.75" customHeight="1" x14ac:dyDescent="0.2">
      <c r="B28" s="1141"/>
      <c r="C28" s="1141"/>
      <c r="D28" s="1141"/>
      <c r="E28" s="1141"/>
      <c r="F28" s="1141"/>
      <c r="G28" s="1141"/>
      <c r="H28" s="1141"/>
      <c r="I28" s="1142"/>
    </row>
    <row r="29" spans="1:11" ht="9" customHeight="1" x14ac:dyDescent="0.2">
      <c r="B29" s="1142"/>
      <c r="C29" s="1142"/>
      <c r="D29" s="1142"/>
      <c r="E29" s="1142"/>
      <c r="F29" s="1142"/>
      <c r="G29" s="2108"/>
      <c r="H29" s="1142"/>
      <c r="I29" s="1142"/>
    </row>
    <row r="30" spans="1:11" ht="15" customHeight="1" x14ac:dyDescent="0.2">
      <c r="B30" s="180" t="s">
        <v>748</v>
      </c>
      <c r="C30" s="180"/>
      <c r="D30" s="180"/>
      <c r="E30" s="180"/>
      <c r="F30" s="180"/>
      <c r="G30" s="180"/>
      <c r="H30" s="1143"/>
    </row>
    <row r="31" spans="1:11" ht="12.75" customHeight="1" thickBot="1" x14ac:dyDescent="0.25">
      <c r="A31" s="167"/>
      <c r="B31" s="783"/>
      <c r="C31" s="783"/>
      <c r="D31" s="783"/>
      <c r="E31" s="217"/>
      <c r="F31" s="217"/>
      <c r="G31" s="217" t="s">
        <v>105</v>
      </c>
      <c r="H31" s="784"/>
    </row>
    <row r="32" spans="1:11" ht="12.75" customHeight="1" x14ac:dyDescent="0.2">
      <c r="A32" s="3103" t="s">
        <v>2151</v>
      </c>
      <c r="B32" s="3115" t="s">
        <v>289</v>
      </c>
      <c r="C32" s="3117" t="s">
        <v>749</v>
      </c>
      <c r="D32" s="3124" t="s">
        <v>189</v>
      </c>
      <c r="E32" s="3202" t="s">
        <v>2160</v>
      </c>
      <c r="F32" s="3113" t="s">
        <v>2153</v>
      </c>
      <c r="G32" s="3227" t="s">
        <v>156</v>
      </c>
      <c r="H32" s="727"/>
    </row>
    <row r="33" spans="1:12" ht="18" customHeight="1" thickBot="1" x14ac:dyDescent="0.25">
      <c r="A33" s="3104"/>
      <c r="B33" s="3144"/>
      <c r="C33" s="3141"/>
      <c r="D33" s="3125"/>
      <c r="E33" s="3203"/>
      <c r="F33" s="3147"/>
      <c r="G33" s="3228"/>
      <c r="H33" s="727"/>
    </row>
    <row r="34" spans="1:12" s="748" customFormat="1" ht="15" customHeight="1" thickBot="1" x14ac:dyDescent="0.3">
      <c r="A34" s="166">
        <f>A35+A37+A40+A43+A49+A54+A63+A69+A82+A85+A91</f>
        <v>11971.2</v>
      </c>
      <c r="B34" s="282" t="s">
        <v>2</v>
      </c>
      <c r="C34" s="433" t="s">
        <v>157</v>
      </c>
      <c r="D34" s="165" t="s">
        <v>158</v>
      </c>
      <c r="E34" s="166">
        <v>12721.2</v>
      </c>
      <c r="F34" s="166">
        <f>F35+F37+F40+F43+F49+F54+F63+F69+F82+F85+F91+F89+F90</f>
        <v>12721.2</v>
      </c>
      <c r="G34" s="794" t="s">
        <v>6</v>
      </c>
    </row>
    <row r="35" spans="1:12" ht="12.75" customHeight="1" x14ac:dyDescent="0.2">
      <c r="A35" s="1036">
        <f>SUM(A36:A36)</f>
        <v>1500</v>
      </c>
      <c r="B35" s="1037" t="s">
        <v>159</v>
      </c>
      <c r="C35" s="1038" t="s">
        <v>6</v>
      </c>
      <c r="D35" s="1144" t="s">
        <v>750</v>
      </c>
      <c r="E35" s="1145">
        <f>SUM(E36:E36)</f>
        <v>1700</v>
      </c>
      <c r="F35" s="1041">
        <f>F36</f>
        <v>1700</v>
      </c>
      <c r="G35" s="1146"/>
      <c r="H35" s="727"/>
      <c r="J35" s="958"/>
      <c r="K35" s="958"/>
      <c r="L35" s="958"/>
    </row>
    <row r="36" spans="1:12" ht="23.25" thickBot="1" x14ac:dyDescent="0.25">
      <c r="A36" s="269">
        <v>1500</v>
      </c>
      <c r="B36" s="630" t="s">
        <v>168</v>
      </c>
      <c r="C36" s="271" t="s">
        <v>751</v>
      </c>
      <c r="D36" s="1148" t="s">
        <v>752</v>
      </c>
      <c r="E36" s="273">
        <v>1700</v>
      </c>
      <c r="F36" s="274">
        <v>1700</v>
      </c>
      <c r="G36" s="984"/>
      <c r="H36" s="727"/>
      <c r="J36" s="958"/>
      <c r="K36" s="958"/>
      <c r="L36" s="958"/>
    </row>
    <row r="37" spans="1:12" x14ac:dyDescent="0.2">
      <c r="A37" s="1036">
        <f>SUM(A38:A39)</f>
        <v>2000</v>
      </c>
      <c r="B37" s="650" t="s">
        <v>159</v>
      </c>
      <c r="C37" s="651" t="s">
        <v>6</v>
      </c>
      <c r="D37" s="2109" t="s">
        <v>754</v>
      </c>
      <c r="E37" s="1081">
        <f>SUM(E38:E39)</f>
        <v>2000</v>
      </c>
      <c r="F37" s="1082">
        <f>SUM(F38:F39)</f>
        <v>2000</v>
      </c>
      <c r="G37" s="1155"/>
      <c r="H37" s="727"/>
      <c r="J37" s="958"/>
      <c r="K37" s="958"/>
      <c r="L37" s="958"/>
    </row>
    <row r="38" spans="1:12" x14ac:dyDescent="0.2">
      <c r="A38" s="269">
        <v>2000</v>
      </c>
      <c r="B38" s="630" t="s">
        <v>168</v>
      </c>
      <c r="C38" s="1149" t="s">
        <v>753</v>
      </c>
      <c r="D38" s="1150" t="s">
        <v>754</v>
      </c>
      <c r="E38" s="273">
        <v>2000</v>
      </c>
      <c r="F38" s="274">
        <v>2000</v>
      </c>
      <c r="G38" s="965"/>
      <c r="H38" s="727"/>
      <c r="J38" s="958"/>
      <c r="K38" s="958"/>
      <c r="L38" s="958"/>
    </row>
    <row r="39" spans="1:12" x14ac:dyDescent="0.2">
      <c r="A39" s="763"/>
      <c r="B39" s="654" t="s">
        <v>168</v>
      </c>
      <c r="C39" s="1921" t="s">
        <v>1663</v>
      </c>
      <c r="D39" s="1922" t="s">
        <v>1664</v>
      </c>
      <c r="E39" s="667"/>
      <c r="F39" s="773"/>
      <c r="G39" s="1155"/>
      <c r="H39" s="727"/>
      <c r="J39" s="958"/>
      <c r="K39" s="958"/>
      <c r="L39" s="958"/>
    </row>
    <row r="40" spans="1:12" ht="12.75" customHeight="1" x14ac:dyDescent="0.2">
      <c r="A40" s="1151">
        <f>A41+A42</f>
        <v>1600</v>
      </c>
      <c r="B40" s="1152" t="s">
        <v>159</v>
      </c>
      <c r="C40" s="1153" t="s">
        <v>6</v>
      </c>
      <c r="D40" s="1154" t="s">
        <v>755</v>
      </c>
      <c r="E40" s="1081">
        <f>SUM(E41:E42)</f>
        <v>1600</v>
      </c>
      <c r="F40" s="1082">
        <f>SUM(F41:F42)</f>
        <v>1600</v>
      </c>
      <c r="G40" s="1155"/>
      <c r="H40" s="727"/>
      <c r="J40" s="958"/>
      <c r="K40" s="958"/>
      <c r="L40" s="959"/>
    </row>
    <row r="41" spans="1:12" ht="12.75" customHeight="1" x14ac:dyDescent="0.2">
      <c r="A41" s="269">
        <v>1600</v>
      </c>
      <c r="B41" s="630" t="s">
        <v>168</v>
      </c>
      <c r="C41" s="271" t="s">
        <v>756</v>
      </c>
      <c r="D41" s="1147" t="s">
        <v>757</v>
      </c>
      <c r="E41" s="273">
        <v>1600</v>
      </c>
      <c r="F41" s="274">
        <v>1600</v>
      </c>
      <c r="G41" s="965"/>
      <c r="H41" s="727"/>
      <c r="J41" s="958"/>
      <c r="K41" s="958"/>
      <c r="L41" s="958"/>
    </row>
    <row r="42" spans="1:12" ht="12.75" customHeight="1" x14ac:dyDescent="0.2">
      <c r="A42" s="269"/>
      <c r="B42" s="630" t="s">
        <v>168</v>
      </c>
      <c r="C42" s="271" t="s">
        <v>758</v>
      </c>
      <c r="D42" s="1147" t="s">
        <v>759</v>
      </c>
      <c r="E42" s="273"/>
      <c r="F42" s="274"/>
      <c r="G42" s="965"/>
      <c r="H42" s="727"/>
      <c r="J42" s="958"/>
      <c r="K42" s="958"/>
      <c r="L42" s="958"/>
    </row>
    <row r="43" spans="1:12" ht="12.75" customHeight="1" x14ac:dyDescent="0.2">
      <c r="A43" s="761">
        <f>SUM(A44:A48)</f>
        <v>560</v>
      </c>
      <c r="B43" s="1156" t="s">
        <v>159</v>
      </c>
      <c r="C43" s="651" t="s">
        <v>6</v>
      </c>
      <c r="D43" s="1157" t="s">
        <v>760</v>
      </c>
      <c r="E43" s="652">
        <f>SUM(E44:E48)</f>
        <v>360</v>
      </c>
      <c r="F43" s="771">
        <f>SUM(F44:F48)</f>
        <v>360</v>
      </c>
      <c r="G43" s="965"/>
      <c r="H43" s="727"/>
      <c r="J43" s="958"/>
      <c r="K43" s="958"/>
      <c r="L43" s="958"/>
    </row>
    <row r="44" spans="1:12" ht="12.75" customHeight="1" x14ac:dyDescent="0.2">
      <c r="A44" s="269">
        <v>30</v>
      </c>
      <c r="B44" s="630" t="s">
        <v>168</v>
      </c>
      <c r="C44" s="271" t="s">
        <v>761</v>
      </c>
      <c r="D44" s="1147" t="s">
        <v>762</v>
      </c>
      <c r="E44" s="273">
        <v>30</v>
      </c>
      <c r="F44" s="274">
        <v>30</v>
      </c>
      <c r="G44" s="965"/>
      <c r="H44" s="727"/>
      <c r="J44" s="958"/>
      <c r="K44" s="958"/>
      <c r="L44" s="958"/>
    </row>
    <row r="45" spans="1:12" ht="12.75" customHeight="1" x14ac:dyDescent="0.2">
      <c r="A45" s="763">
        <v>30</v>
      </c>
      <c r="B45" s="654" t="s">
        <v>168</v>
      </c>
      <c r="C45" s="776" t="s">
        <v>763</v>
      </c>
      <c r="D45" s="1158" t="s">
        <v>764</v>
      </c>
      <c r="E45" s="667">
        <v>30</v>
      </c>
      <c r="F45" s="773">
        <v>30</v>
      </c>
      <c r="G45" s="965"/>
      <c r="H45" s="727"/>
      <c r="J45" s="958"/>
      <c r="K45" s="958"/>
      <c r="L45" s="958"/>
    </row>
    <row r="46" spans="1:12" ht="12.75" customHeight="1" x14ac:dyDescent="0.2">
      <c r="A46" s="763">
        <v>200</v>
      </c>
      <c r="B46" s="654" t="s">
        <v>168</v>
      </c>
      <c r="C46" s="776" t="s">
        <v>765</v>
      </c>
      <c r="D46" s="1158" t="s">
        <v>766</v>
      </c>
      <c r="E46" s="667">
        <v>200</v>
      </c>
      <c r="F46" s="773">
        <v>200</v>
      </c>
      <c r="G46" s="965"/>
      <c r="H46" s="727"/>
      <c r="J46" s="958"/>
      <c r="K46" s="958"/>
      <c r="L46" s="958"/>
    </row>
    <row r="47" spans="1:12" ht="12.75" customHeight="1" x14ac:dyDescent="0.2">
      <c r="A47" s="763">
        <v>200</v>
      </c>
      <c r="B47" s="654" t="s">
        <v>168</v>
      </c>
      <c r="C47" s="776" t="s">
        <v>1845</v>
      </c>
      <c r="D47" s="2022" t="s">
        <v>1932</v>
      </c>
      <c r="E47" s="667">
        <v>0</v>
      </c>
      <c r="F47" s="773">
        <v>0</v>
      </c>
      <c r="G47" s="965"/>
      <c r="H47" s="727"/>
      <c r="J47" s="958"/>
      <c r="K47" s="958"/>
      <c r="L47" s="958"/>
    </row>
    <row r="48" spans="1:12" x14ac:dyDescent="0.2">
      <c r="A48" s="763">
        <v>100</v>
      </c>
      <c r="B48" s="654" t="s">
        <v>168</v>
      </c>
      <c r="C48" s="776" t="s">
        <v>1933</v>
      </c>
      <c r="D48" s="2022" t="s">
        <v>1934</v>
      </c>
      <c r="E48" s="667">
        <v>100</v>
      </c>
      <c r="F48" s="773">
        <v>100</v>
      </c>
      <c r="G48" s="965"/>
      <c r="H48" s="727"/>
      <c r="J48" s="958"/>
      <c r="K48" s="958"/>
      <c r="L48" s="958"/>
    </row>
    <row r="49" spans="1:12" ht="12.75" customHeight="1" x14ac:dyDescent="0.2">
      <c r="A49" s="761">
        <f>SUM(A50:A53)</f>
        <v>400</v>
      </c>
      <c r="B49" s="1156" t="s">
        <v>159</v>
      </c>
      <c r="C49" s="651" t="s">
        <v>6</v>
      </c>
      <c r="D49" s="1157" t="s">
        <v>767</v>
      </c>
      <c r="E49" s="652">
        <f>SUM(E50:E53)</f>
        <v>400</v>
      </c>
      <c r="F49" s="771">
        <f>SUM(F50:F53)</f>
        <v>400</v>
      </c>
      <c r="G49" s="965"/>
      <c r="H49" s="727"/>
      <c r="J49" s="958"/>
      <c r="K49" s="958"/>
      <c r="L49" s="958"/>
    </row>
    <row r="50" spans="1:12" x14ac:dyDescent="0.2">
      <c r="A50" s="269">
        <v>300</v>
      </c>
      <c r="B50" s="630" t="s">
        <v>168</v>
      </c>
      <c r="C50" s="271" t="s">
        <v>768</v>
      </c>
      <c r="D50" s="1147" t="s">
        <v>769</v>
      </c>
      <c r="E50" s="273">
        <v>400</v>
      </c>
      <c r="F50" s="274">
        <v>300</v>
      </c>
      <c r="G50" s="965"/>
      <c r="H50" s="727"/>
      <c r="J50" s="958"/>
      <c r="K50" s="958"/>
      <c r="L50" s="958"/>
    </row>
    <row r="51" spans="1:12" x14ac:dyDescent="0.2">
      <c r="A51" s="269">
        <v>80</v>
      </c>
      <c r="B51" s="630" t="s">
        <v>168</v>
      </c>
      <c r="C51" s="271" t="s">
        <v>770</v>
      </c>
      <c r="D51" s="1147" t="s">
        <v>771</v>
      </c>
      <c r="E51" s="273"/>
      <c r="F51" s="274">
        <v>80</v>
      </c>
      <c r="G51" s="965"/>
      <c r="H51" s="727"/>
      <c r="J51" s="958"/>
      <c r="K51" s="958"/>
      <c r="L51" s="958"/>
    </row>
    <row r="52" spans="1:12" x14ac:dyDescent="0.2">
      <c r="A52" s="269">
        <v>10</v>
      </c>
      <c r="B52" s="630" t="s">
        <v>168</v>
      </c>
      <c r="C52" s="271" t="s">
        <v>772</v>
      </c>
      <c r="D52" s="1147" t="s">
        <v>773</v>
      </c>
      <c r="E52" s="273"/>
      <c r="F52" s="274">
        <v>10</v>
      </c>
      <c r="G52" s="965"/>
      <c r="H52" s="727"/>
      <c r="J52" s="958"/>
      <c r="K52" s="958"/>
      <c r="L52" s="958"/>
    </row>
    <row r="53" spans="1:12" x14ac:dyDescent="0.2">
      <c r="A53" s="269">
        <v>10</v>
      </c>
      <c r="B53" s="630" t="s">
        <v>168</v>
      </c>
      <c r="C53" s="271" t="s">
        <v>774</v>
      </c>
      <c r="D53" s="1147" t="s">
        <v>775</v>
      </c>
      <c r="E53" s="273"/>
      <c r="F53" s="274">
        <v>10</v>
      </c>
      <c r="G53" s="965"/>
      <c r="H53" s="727"/>
      <c r="J53" s="958"/>
      <c r="K53" s="958"/>
      <c r="L53" s="958"/>
    </row>
    <row r="54" spans="1:12" x14ac:dyDescent="0.2">
      <c r="A54" s="1151">
        <f>SUM(A55:A62)</f>
        <v>1065</v>
      </c>
      <c r="B54" s="1152" t="s">
        <v>159</v>
      </c>
      <c r="C54" s="1153" t="s">
        <v>6</v>
      </c>
      <c r="D54" s="1154" t="s">
        <v>776</v>
      </c>
      <c r="E54" s="1081">
        <f>SUM(E55:E62)</f>
        <v>1085</v>
      </c>
      <c r="F54" s="1082">
        <f>SUM(F55:F62)</f>
        <v>1085</v>
      </c>
      <c r="G54" s="1155"/>
      <c r="H54" s="727"/>
      <c r="J54" s="958"/>
      <c r="K54" s="958"/>
      <c r="L54" s="958"/>
    </row>
    <row r="55" spans="1:12" x14ac:dyDescent="0.2">
      <c r="A55" s="269">
        <v>125</v>
      </c>
      <c r="B55" s="630" t="s">
        <v>168</v>
      </c>
      <c r="C55" s="271" t="s">
        <v>777</v>
      </c>
      <c r="D55" s="1147" t="s">
        <v>778</v>
      </c>
      <c r="E55" s="273">
        <v>125</v>
      </c>
      <c r="F55" s="274">
        <v>125</v>
      </c>
      <c r="G55" s="229"/>
      <c r="H55" s="727"/>
      <c r="J55" s="958"/>
      <c r="K55" s="958"/>
      <c r="L55" s="958"/>
    </row>
    <row r="56" spans="1:12" x14ac:dyDescent="0.2">
      <c r="A56" s="269">
        <v>30</v>
      </c>
      <c r="B56" s="630" t="s">
        <v>168</v>
      </c>
      <c r="C56" s="271" t="s">
        <v>779</v>
      </c>
      <c r="D56" s="1159" t="s">
        <v>780</v>
      </c>
      <c r="E56" s="273">
        <v>30</v>
      </c>
      <c r="F56" s="274">
        <v>30</v>
      </c>
      <c r="G56" s="229"/>
      <c r="H56" s="727"/>
      <c r="J56" s="958"/>
      <c r="K56" s="958"/>
      <c r="L56" s="958"/>
    </row>
    <row r="57" spans="1:12" x14ac:dyDescent="0.2">
      <c r="A57" s="269">
        <v>30</v>
      </c>
      <c r="B57" s="630" t="s">
        <v>168</v>
      </c>
      <c r="C57" s="271" t="s">
        <v>781</v>
      </c>
      <c r="D57" s="1147" t="s">
        <v>764</v>
      </c>
      <c r="E57" s="273">
        <v>30</v>
      </c>
      <c r="F57" s="274">
        <v>30</v>
      </c>
      <c r="G57" s="965"/>
      <c r="H57" s="727"/>
      <c r="J57" s="958"/>
      <c r="K57" s="958"/>
      <c r="L57" s="958"/>
    </row>
    <row r="58" spans="1:12" x14ac:dyDescent="0.2">
      <c r="A58" s="269">
        <v>80</v>
      </c>
      <c r="B58" s="630" t="s">
        <v>168</v>
      </c>
      <c r="C58" s="271" t="s">
        <v>782</v>
      </c>
      <c r="D58" s="1147" t="s">
        <v>783</v>
      </c>
      <c r="E58" s="273">
        <v>100</v>
      </c>
      <c r="F58" s="274">
        <v>100</v>
      </c>
      <c r="G58" s="965"/>
      <c r="H58" s="727"/>
      <c r="J58" s="958"/>
      <c r="K58" s="958"/>
      <c r="L58" s="958"/>
    </row>
    <row r="59" spans="1:12" x14ac:dyDescent="0.2">
      <c r="A59" s="269">
        <v>200</v>
      </c>
      <c r="B59" s="1160" t="s">
        <v>168</v>
      </c>
      <c r="C59" s="1161" t="s">
        <v>1437</v>
      </c>
      <c r="D59" s="1162" t="s">
        <v>784</v>
      </c>
      <c r="E59" s="273">
        <v>200</v>
      </c>
      <c r="F59" s="274">
        <v>200</v>
      </c>
      <c r="G59" s="965"/>
      <c r="H59" s="727"/>
      <c r="J59" s="958"/>
      <c r="K59" s="958"/>
      <c r="L59" s="958"/>
    </row>
    <row r="60" spans="1:12" x14ac:dyDescent="0.2">
      <c r="A60" s="269">
        <v>100</v>
      </c>
      <c r="B60" s="653" t="s">
        <v>168</v>
      </c>
      <c r="C60" s="767" t="s">
        <v>1665</v>
      </c>
      <c r="D60" s="1084" t="s">
        <v>1666</v>
      </c>
      <c r="E60" s="273">
        <v>100</v>
      </c>
      <c r="F60" s="274">
        <v>100</v>
      </c>
      <c r="G60" s="965"/>
      <c r="H60" s="727"/>
      <c r="J60" s="958"/>
      <c r="K60" s="958"/>
      <c r="L60" s="958"/>
    </row>
    <row r="61" spans="1:12" x14ac:dyDescent="0.2">
      <c r="A61" s="763">
        <v>400</v>
      </c>
      <c r="B61" s="1801" t="s">
        <v>168</v>
      </c>
      <c r="C61" s="1920" t="s">
        <v>1662</v>
      </c>
      <c r="D61" s="1166" t="s">
        <v>1438</v>
      </c>
      <c r="E61" s="667">
        <v>400</v>
      </c>
      <c r="F61" s="773">
        <v>400</v>
      </c>
      <c r="G61" s="1025"/>
      <c r="H61" s="727"/>
      <c r="J61" s="958"/>
      <c r="K61" s="958"/>
      <c r="L61" s="958"/>
    </row>
    <row r="62" spans="1:12" x14ac:dyDescent="0.2">
      <c r="A62" s="763">
        <v>100</v>
      </c>
      <c r="B62" s="1801" t="s">
        <v>168</v>
      </c>
      <c r="C62" s="1920" t="s">
        <v>1846</v>
      </c>
      <c r="D62" s="1166" t="s">
        <v>1847</v>
      </c>
      <c r="E62" s="667">
        <v>100</v>
      </c>
      <c r="F62" s="773">
        <v>100</v>
      </c>
      <c r="G62" s="1025"/>
      <c r="H62" s="727"/>
      <c r="J62" s="958"/>
      <c r="K62" s="958"/>
      <c r="L62" s="958"/>
    </row>
    <row r="63" spans="1:12" x14ac:dyDescent="0.2">
      <c r="A63" s="1151">
        <f>SUM(A64:A67)</f>
        <v>230</v>
      </c>
      <c r="B63" s="1163" t="s">
        <v>159</v>
      </c>
      <c r="C63" s="1153" t="s">
        <v>6</v>
      </c>
      <c r="D63" s="1164" t="s">
        <v>785</v>
      </c>
      <c r="E63" s="1081">
        <f>SUM(E64:E68)</f>
        <v>380</v>
      </c>
      <c r="F63" s="1082">
        <f>SUM(F64:F68)</f>
        <v>380</v>
      </c>
      <c r="G63" s="1025"/>
      <c r="H63" s="727"/>
      <c r="J63" s="958"/>
      <c r="K63" s="958"/>
      <c r="L63" s="958"/>
    </row>
    <row r="64" spans="1:12" x14ac:dyDescent="0.2">
      <c r="A64" s="269">
        <v>80</v>
      </c>
      <c r="B64" s="270" t="s">
        <v>168</v>
      </c>
      <c r="C64" s="271" t="s">
        <v>786</v>
      </c>
      <c r="D64" s="1084" t="s">
        <v>787</v>
      </c>
      <c r="E64" s="273">
        <v>80</v>
      </c>
      <c r="F64" s="274">
        <v>80</v>
      </c>
      <c r="G64" s="845"/>
      <c r="H64" s="727"/>
      <c r="J64" s="958"/>
      <c r="K64" s="958"/>
      <c r="L64" s="958"/>
    </row>
    <row r="65" spans="1:12" x14ac:dyDescent="0.2">
      <c r="A65" s="269">
        <v>60</v>
      </c>
      <c r="B65" s="270" t="s">
        <v>168</v>
      </c>
      <c r="C65" s="271" t="s">
        <v>788</v>
      </c>
      <c r="D65" s="1084" t="s">
        <v>1432</v>
      </c>
      <c r="E65" s="273">
        <v>60</v>
      </c>
      <c r="F65" s="274">
        <v>60</v>
      </c>
      <c r="G65" s="845"/>
      <c r="H65" s="727"/>
      <c r="J65" s="958"/>
      <c r="K65" s="958"/>
      <c r="L65" s="958"/>
    </row>
    <row r="66" spans="1:12" x14ac:dyDescent="0.2">
      <c r="A66" s="269">
        <v>60</v>
      </c>
      <c r="B66" s="270" t="s">
        <v>168</v>
      </c>
      <c r="C66" s="271" t="s">
        <v>789</v>
      </c>
      <c r="D66" s="1084" t="s">
        <v>790</v>
      </c>
      <c r="E66" s="273">
        <v>60</v>
      </c>
      <c r="F66" s="274">
        <v>60</v>
      </c>
      <c r="G66" s="845"/>
      <c r="H66" s="727"/>
      <c r="J66" s="958"/>
      <c r="K66" s="958"/>
      <c r="L66" s="958"/>
    </row>
    <row r="67" spans="1:12" x14ac:dyDescent="0.2">
      <c r="A67" s="269">
        <v>30</v>
      </c>
      <c r="B67" s="270" t="s">
        <v>168</v>
      </c>
      <c r="C67" s="271" t="s">
        <v>1045</v>
      </c>
      <c r="D67" s="1159" t="s">
        <v>1433</v>
      </c>
      <c r="E67" s="273">
        <v>30</v>
      </c>
      <c r="F67" s="274">
        <v>30</v>
      </c>
      <c r="G67" s="845"/>
      <c r="H67" s="727"/>
      <c r="J67" s="958"/>
      <c r="K67" s="958"/>
      <c r="L67" s="958"/>
    </row>
    <row r="68" spans="1:12" x14ac:dyDescent="0.2">
      <c r="A68" s="269">
        <v>0</v>
      </c>
      <c r="B68" s="270" t="s">
        <v>168</v>
      </c>
      <c r="C68" s="271" t="s">
        <v>2579</v>
      </c>
      <c r="D68" s="2949" t="s">
        <v>2350</v>
      </c>
      <c r="E68" s="273">
        <v>150</v>
      </c>
      <c r="F68" s="274">
        <v>150</v>
      </c>
      <c r="G68" s="845" t="s">
        <v>2281</v>
      </c>
      <c r="H68" s="727"/>
      <c r="J68" s="958"/>
      <c r="K68" s="958"/>
      <c r="L68" s="958"/>
    </row>
    <row r="69" spans="1:12" x14ac:dyDescent="0.2">
      <c r="A69" s="761">
        <f>SUM(A70:A75)</f>
        <v>1570</v>
      </c>
      <c r="B69" s="1083" t="s">
        <v>159</v>
      </c>
      <c r="C69" s="651" t="s">
        <v>6</v>
      </c>
      <c r="D69" s="1080" t="s">
        <v>791</v>
      </c>
      <c r="E69" s="652">
        <f>SUM(E70:E75)</f>
        <v>1950</v>
      </c>
      <c r="F69" s="771">
        <f>SUM(F70:F75)</f>
        <v>1950</v>
      </c>
      <c r="G69" s="845"/>
      <c r="H69" s="727"/>
      <c r="J69" s="958"/>
      <c r="K69" s="958"/>
      <c r="L69" s="958"/>
    </row>
    <row r="70" spans="1:12" x14ac:dyDescent="0.2">
      <c r="A70" s="269">
        <v>100</v>
      </c>
      <c r="B70" s="270" t="s">
        <v>168</v>
      </c>
      <c r="C70" s="271" t="s">
        <v>792</v>
      </c>
      <c r="D70" s="1084" t="s">
        <v>793</v>
      </c>
      <c r="E70" s="273">
        <v>1450</v>
      </c>
      <c r="F70" s="274">
        <v>250</v>
      </c>
      <c r="G70" s="845"/>
      <c r="H70" s="727"/>
      <c r="J70" s="958"/>
      <c r="K70" s="958"/>
      <c r="L70" s="958"/>
    </row>
    <row r="71" spans="1:12" x14ac:dyDescent="0.2">
      <c r="A71" s="269">
        <v>100</v>
      </c>
      <c r="B71" s="270" t="s">
        <v>168</v>
      </c>
      <c r="C71" s="271" t="s">
        <v>794</v>
      </c>
      <c r="D71" s="1084" t="s">
        <v>795</v>
      </c>
      <c r="E71" s="273"/>
      <c r="F71" s="274">
        <v>100</v>
      </c>
      <c r="G71" s="845"/>
      <c r="H71" s="727"/>
      <c r="J71" s="958"/>
      <c r="K71" s="958"/>
      <c r="L71" s="958"/>
    </row>
    <row r="72" spans="1:12" x14ac:dyDescent="0.2">
      <c r="A72" s="763">
        <v>1080</v>
      </c>
      <c r="B72" s="1165" t="s">
        <v>168</v>
      </c>
      <c r="C72" s="776" t="s">
        <v>796</v>
      </c>
      <c r="D72" s="1166" t="s">
        <v>797</v>
      </c>
      <c r="E72" s="667"/>
      <c r="F72" s="773">
        <v>980</v>
      </c>
      <c r="G72" s="1025"/>
      <c r="H72" s="727"/>
      <c r="J72" s="958"/>
      <c r="K72" s="958"/>
      <c r="L72" s="958"/>
    </row>
    <row r="73" spans="1:12" x14ac:dyDescent="0.2">
      <c r="A73" s="269">
        <v>20</v>
      </c>
      <c r="B73" s="270" t="s">
        <v>168</v>
      </c>
      <c r="C73" s="271" t="s">
        <v>798</v>
      </c>
      <c r="D73" s="1084" t="s">
        <v>799</v>
      </c>
      <c r="E73" s="273"/>
      <c r="F73" s="274">
        <v>20</v>
      </c>
      <c r="G73" s="845"/>
      <c r="H73" s="727"/>
      <c r="J73" s="958"/>
      <c r="K73" s="958"/>
      <c r="L73" s="958"/>
    </row>
    <row r="74" spans="1:12" x14ac:dyDescent="0.2">
      <c r="A74" s="763">
        <v>150</v>
      </c>
      <c r="B74" s="270" t="s">
        <v>168</v>
      </c>
      <c r="C74" s="776" t="s">
        <v>800</v>
      </c>
      <c r="D74" s="1166" t="s">
        <v>801</v>
      </c>
      <c r="E74" s="667"/>
      <c r="F74" s="773">
        <v>100</v>
      </c>
      <c r="G74" s="845"/>
      <c r="H74" s="727"/>
      <c r="J74" s="958"/>
      <c r="K74" s="958"/>
      <c r="L74" s="958"/>
    </row>
    <row r="75" spans="1:12" ht="12" thickBot="1" x14ac:dyDescent="0.25">
      <c r="A75" s="1771">
        <v>120</v>
      </c>
      <c r="B75" s="1772" t="s">
        <v>168</v>
      </c>
      <c r="C75" s="778" t="s">
        <v>1935</v>
      </c>
      <c r="D75" s="2025" t="s">
        <v>1936</v>
      </c>
      <c r="E75" s="1773">
        <v>500</v>
      </c>
      <c r="F75" s="1774">
        <v>500</v>
      </c>
      <c r="G75" s="1027"/>
      <c r="H75" s="727"/>
      <c r="J75" s="958"/>
      <c r="K75" s="958"/>
      <c r="L75" s="958"/>
    </row>
    <row r="76" spans="1:12" x14ac:dyDescent="0.2">
      <c r="A76" s="663"/>
      <c r="B76" s="687"/>
      <c r="C76" s="688"/>
      <c r="D76" s="1168"/>
      <c r="E76" s="663"/>
      <c r="F76" s="663"/>
      <c r="G76" s="857"/>
      <c r="H76" s="727"/>
      <c r="J76" s="958"/>
      <c r="K76" s="958"/>
      <c r="L76" s="958"/>
    </row>
    <row r="77" spans="1:12" ht="18.75" customHeight="1" x14ac:dyDescent="0.2">
      <c r="B77" s="180" t="s">
        <v>748</v>
      </c>
      <c r="C77" s="180"/>
      <c r="D77" s="180"/>
      <c r="E77" s="180"/>
      <c r="F77" s="180"/>
      <c r="G77" s="180"/>
      <c r="H77" s="180"/>
      <c r="I77" s="180"/>
      <c r="J77" s="958"/>
      <c r="K77" s="958"/>
      <c r="L77" s="958"/>
    </row>
    <row r="78" spans="1:12" ht="12" thickBot="1" x14ac:dyDescent="0.25">
      <c r="B78" s="783"/>
      <c r="C78" s="783"/>
      <c r="D78" s="783"/>
      <c r="E78" s="217"/>
      <c r="F78" s="217"/>
      <c r="G78" s="162" t="s">
        <v>105</v>
      </c>
      <c r="H78" s="784"/>
      <c r="J78" s="958"/>
      <c r="K78" s="958"/>
      <c r="L78" s="958"/>
    </row>
    <row r="79" spans="1:12" ht="11.25" customHeight="1" x14ac:dyDescent="0.2">
      <c r="A79" s="3103" t="s">
        <v>2151</v>
      </c>
      <c r="B79" s="3128" t="s">
        <v>289</v>
      </c>
      <c r="C79" s="3117" t="s">
        <v>749</v>
      </c>
      <c r="D79" s="3119" t="s">
        <v>189</v>
      </c>
      <c r="E79" s="3202" t="s">
        <v>2160</v>
      </c>
      <c r="F79" s="3113" t="s">
        <v>2153</v>
      </c>
      <c r="G79" s="3227" t="s">
        <v>156</v>
      </c>
      <c r="H79" s="727"/>
      <c r="J79" s="958"/>
      <c r="K79" s="958"/>
      <c r="L79" s="958"/>
    </row>
    <row r="80" spans="1:12" ht="20.25" customHeight="1" thickBot="1" x14ac:dyDescent="0.25">
      <c r="A80" s="3104"/>
      <c r="B80" s="3140"/>
      <c r="C80" s="3141"/>
      <c r="D80" s="3121"/>
      <c r="E80" s="3203"/>
      <c r="F80" s="3147"/>
      <c r="G80" s="3228"/>
      <c r="H80" s="727"/>
      <c r="J80" s="958"/>
      <c r="K80" s="958"/>
      <c r="L80" s="958"/>
    </row>
    <row r="81" spans="1:12" s="748" customFormat="1" ht="15" customHeight="1" thickBot="1" x14ac:dyDescent="0.3">
      <c r="A81" s="254" t="s">
        <v>233</v>
      </c>
      <c r="B81" s="199" t="s">
        <v>2</v>
      </c>
      <c r="C81" s="433" t="s">
        <v>157</v>
      </c>
      <c r="D81" s="282" t="s">
        <v>158</v>
      </c>
      <c r="E81" s="166" t="s">
        <v>233</v>
      </c>
      <c r="F81" s="255" t="s">
        <v>233</v>
      </c>
      <c r="G81" s="859" t="s">
        <v>6</v>
      </c>
      <c r="J81" s="1074"/>
      <c r="K81" s="1074"/>
      <c r="L81" s="1074"/>
    </row>
    <row r="82" spans="1:12" ht="12.75" customHeight="1" x14ac:dyDescent="0.2">
      <c r="A82" s="1036">
        <f>SUM(A83:A84)</f>
        <v>150</v>
      </c>
      <c r="B82" s="1602" t="s">
        <v>440</v>
      </c>
      <c r="C82" s="1038" t="s">
        <v>6</v>
      </c>
      <c r="D82" s="1182" t="s">
        <v>802</v>
      </c>
      <c r="E82" s="1145">
        <f>SUM(E83:E84)</f>
        <v>150</v>
      </c>
      <c r="F82" s="1041">
        <f>SUM(F83:F84)</f>
        <v>150</v>
      </c>
      <c r="G82" s="266"/>
      <c r="H82" s="727"/>
      <c r="J82" s="180"/>
    </row>
    <row r="83" spans="1:12" ht="12.75" customHeight="1" x14ac:dyDescent="0.2">
      <c r="A83" s="763">
        <v>75</v>
      </c>
      <c r="B83" s="1165" t="s">
        <v>168</v>
      </c>
      <c r="C83" s="776" t="s">
        <v>803</v>
      </c>
      <c r="D83" s="1166" t="s">
        <v>804</v>
      </c>
      <c r="E83" s="667">
        <v>75</v>
      </c>
      <c r="F83" s="773">
        <v>75</v>
      </c>
      <c r="G83" s="845"/>
      <c r="H83" s="727"/>
    </row>
    <row r="84" spans="1:12" ht="12.75" customHeight="1" x14ac:dyDescent="0.2">
      <c r="A84" s="763">
        <v>75</v>
      </c>
      <c r="B84" s="1165" t="s">
        <v>168</v>
      </c>
      <c r="C84" s="776" t="s">
        <v>805</v>
      </c>
      <c r="D84" s="1159" t="s">
        <v>806</v>
      </c>
      <c r="E84" s="667">
        <v>75</v>
      </c>
      <c r="F84" s="773">
        <v>75</v>
      </c>
      <c r="G84" s="1025"/>
      <c r="H84" s="727"/>
    </row>
    <row r="85" spans="1:12" ht="12.75" customHeight="1" x14ac:dyDescent="0.2">
      <c r="A85" s="1151">
        <f>SUM(A86:A87)</f>
        <v>2366.1999999999998</v>
      </c>
      <c r="B85" s="1163" t="s">
        <v>159</v>
      </c>
      <c r="C85" s="1153" t="s">
        <v>6</v>
      </c>
      <c r="D85" s="1164" t="s">
        <v>311</v>
      </c>
      <c r="E85" s="1081">
        <f>SUM(E86:E87)</f>
        <v>2266.1999999999998</v>
      </c>
      <c r="F85" s="1082">
        <f>SUM(F86:F87)</f>
        <v>2266.1999999999998</v>
      </c>
      <c r="G85" s="277"/>
      <c r="H85" s="727"/>
    </row>
    <row r="86" spans="1:12" ht="12.75" customHeight="1" x14ac:dyDescent="0.2">
      <c r="A86" s="269">
        <v>2100</v>
      </c>
      <c r="B86" s="270" t="s">
        <v>168</v>
      </c>
      <c r="C86" s="271" t="s">
        <v>807</v>
      </c>
      <c r="D86" s="1084" t="s">
        <v>808</v>
      </c>
      <c r="E86" s="273">
        <v>2000</v>
      </c>
      <c r="F86" s="274">
        <v>2000</v>
      </c>
      <c r="G86" s="845"/>
      <c r="H86" s="727"/>
    </row>
    <row r="87" spans="1:12" ht="12.75" customHeight="1" x14ac:dyDescent="0.2">
      <c r="A87" s="763">
        <v>266.2</v>
      </c>
      <c r="B87" s="1801" t="s">
        <v>168</v>
      </c>
      <c r="C87" s="776" t="s">
        <v>1434</v>
      </c>
      <c r="D87" s="1166" t="s">
        <v>1435</v>
      </c>
      <c r="E87" s="667">
        <f>121+145.2</f>
        <v>266.2</v>
      </c>
      <c r="F87" s="773">
        <f>121+145.2</f>
        <v>266.2</v>
      </c>
      <c r="G87" s="1025"/>
      <c r="H87" s="727"/>
    </row>
    <row r="88" spans="1:12" ht="12.75" customHeight="1" x14ac:dyDescent="0.2">
      <c r="A88" s="1151">
        <f>SUM(A89:A90)</f>
        <v>0</v>
      </c>
      <c r="B88" s="1163" t="s">
        <v>159</v>
      </c>
      <c r="C88" s="1153" t="s">
        <v>6</v>
      </c>
      <c r="D88" s="1164" t="s">
        <v>2580</v>
      </c>
      <c r="E88" s="1081">
        <f>SUM(E89:E90)</f>
        <v>300</v>
      </c>
      <c r="F88" s="1082">
        <f>SUM(F89:F90)</f>
        <v>300</v>
      </c>
      <c r="G88" s="1025"/>
      <c r="H88" s="727"/>
    </row>
    <row r="89" spans="1:12" ht="12.75" customHeight="1" x14ac:dyDescent="0.2">
      <c r="A89" s="763">
        <v>0</v>
      </c>
      <c r="B89" s="1801" t="s">
        <v>168</v>
      </c>
      <c r="C89" s="776" t="s">
        <v>2581</v>
      </c>
      <c r="D89" s="1861" t="s">
        <v>2351</v>
      </c>
      <c r="E89" s="667">
        <v>200</v>
      </c>
      <c r="F89" s="773">
        <v>200</v>
      </c>
      <c r="G89" s="1025" t="s">
        <v>2281</v>
      </c>
      <c r="H89" s="727"/>
    </row>
    <row r="90" spans="1:12" ht="12.75" customHeight="1" x14ac:dyDescent="0.2">
      <c r="A90" s="763">
        <v>0</v>
      </c>
      <c r="B90" s="1801" t="s">
        <v>168</v>
      </c>
      <c r="C90" s="776" t="s">
        <v>2582</v>
      </c>
      <c r="D90" s="1861" t="s">
        <v>2352</v>
      </c>
      <c r="E90" s="667">
        <v>100</v>
      </c>
      <c r="F90" s="773">
        <v>100</v>
      </c>
      <c r="G90" s="1025" t="s">
        <v>2281</v>
      </c>
      <c r="H90" s="727"/>
    </row>
    <row r="91" spans="1:12" ht="12.75" customHeight="1" x14ac:dyDescent="0.2">
      <c r="A91" s="1050">
        <f>SUM(A92:A96)</f>
        <v>530</v>
      </c>
      <c r="B91" s="1169" t="s">
        <v>159</v>
      </c>
      <c r="C91" s="1052" t="s">
        <v>6</v>
      </c>
      <c r="D91" s="1170" t="s">
        <v>438</v>
      </c>
      <c r="E91" s="1171">
        <f>SUM(E92:E96)</f>
        <v>530</v>
      </c>
      <c r="F91" s="1055">
        <f>SUM(F92:F96)</f>
        <v>530</v>
      </c>
      <c r="G91" s="1025"/>
      <c r="H91" s="727"/>
    </row>
    <row r="92" spans="1:12" ht="22.5" x14ac:dyDescent="0.2">
      <c r="A92" s="1056">
        <v>100</v>
      </c>
      <c r="B92" s="970" t="s">
        <v>168</v>
      </c>
      <c r="C92" s="405" t="s">
        <v>809</v>
      </c>
      <c r="D92" s="1172" t="s">
        <v>810</v>
      </c>
      <c r="E92" s="1173">
        <v>100</v>
      </c>
      <c r="F92" s="1007">
        <v>100</v>
      </c>
      <c r="G92" s="845"/>
      <c r="H92" s="727"/>
    </row>
    <row r="93" spans="1:12" x14ac:dyDescent="0.2">
      <c r="A93" s="1174">
        <v>50</v>
      </c>
      <c r="B93" s="1175" t="s">
        <v>168</v>
      </c>
      <c r="C93" s="405" t="s">
        <v>811</v>
      </c>
      <c r="D93" s="1176" t="s">
        <v>812</v>
      </c>
      <c r="E93" s="1177">
        <v>50</v>
      </c>
      <c r="F93" s="1178">
        <v>50</v>
      </c>
      <c r="G93" s="2592"/>
      <c r="H93" s="727"/>
    </row>
    <row r="94" spans="1:12" x14ac:dyDescent="0.2">
      <c r="A94" s="1056">
        <v>180</v>
      </c>
      <c r="B94" s="970" t="s">
        <v>168</v>
      </c>
      <c r="C94" s="405" t="s">
        <v>813</v>
      </c>
      <c r="D94" s="1172" t="s">
        <v>585</v>
      </c>
      <c r="E94" s="1173">
        <v>180</v>
      </c>
      <c r="F94" s="1007">
        <v>180</v>
      </c>
      <c r="G94" s="845"/>
      <c r="H94" s="727"/>
    </row>
    <row r="95" spans="1:12" ht="22.5" x14ac:dyDescent="0.2">
      <c r="A95" s="1056">
        <v>100</v>
      </c>
      <c r="B95" s="970" t="s">
        <v>168</v>
      </c>
      <c r="C95" s="1803" t="s">
        <v>814</v>
      </c>
      <c r="D95" s="1172" t="s">
        <v>586</v>
      </c>
      <c r="E95" s="1173">
        <v>100</v>
      </c>
      <c r="F95" s="1007">
        <v>100</v>
      </c>
      <c r="G95" s="845"/>
      <c r="H95" s="727"/>
    </row>
    <row r="96" spans="1:12" ht="12" thickBot="1" x14ac:dyDescent="0.25">
      <c r="A96" s="1250">
        <v>100</v>
      </c>
      <c r="B96" s="1802" t="s">
        <v>168</v>
      </c>
      <c r="C96" s="2023" t="s">
        <v>1849</v>
      </c>
      <c r="D96" s="2024" t="s">
        <v>1848</v>
      </c>
      <c r="E96" s="1252">
        <v>100</v>
      </c>
      <c r="F96" s="1009">
        <v>100</v>
      </c>
      <c r="G96" s="2593"/>
    </row>
    <row r="97" spans="1:9" ht="11.25" customHeight="1" x14ac:dyDescent="0.2"/>
    <row r="98" spans="1:9" ht="11.25" customHeight="1" x14ac:dyDescent="0.2"/>
    <row r="99" spans="1:9" ht="25.5" customHeight="1" x14ac:dyDescent="0.2">
      <c r="B99" s="180" t="s">
        <v>1391</v>
      </c>
      <c r="C99" s="180"/>
      <c r="D99" s="180"/>
      <c r="E99" s="180"/>
      <c r="F99" s="180"/>
      <c r="G99" s="180"/>
      <c r="H99" s="1143"/>
    </row>
    <row r="100" spans="1:9" ht="12" thickBot="1" x14ac:dyDescent="0.25">
      <c r="B100" s="783"/>
      <c r="C100" s="783"/>
      <c r="D100" s="783"/>
      <c r="E100" s="217"/>
      <c r="F100" s="217"/>
      <c r="G100" s="217" t="s">
        <v>105</v>
      </c>
      <c r="H100" s="784"/>
    </row>
    <row r="101" spans="1:9" ht="11.25" customHeight="1" x14ac:dyDescent="0.2">
      <c r="A101" s="3103" t="s">
        <v>2151</v>
      </c>
      <c r="B101" s="3115" t="s">
        <v>289</v>
      </c>
      <c r="C101" s="3117" t="s">
        <v>1392</v>
      </c>
      <c r="D101" s="3119" t="s">
        <v>1383</v>
      </c>
      <c r="E101" s="3202" t="s">
        <v>2160</v>
      </c>
      <c r="F101" s="3113" t="s">
        <v>2153</v>
      </c>
      <c r="G101" s="3227" t="s">
        <v>156</v>
      </c>
      <c r="H101" s="727"/>
    </row>
    <row r="102" spans="1:9" ht="12" thickBot="1" x14ac:dyDescent="0.25">
      <c r="A102" s="3104"/>
      <c r="B102" s="3144"/>
      <c r="C102" s="3141"/>
      <c r="D102" s="3121"/>
      <c r="E102" s="3203"/>
      <c r="F102" s="3147"/>
      <c r="G102" s="3228"/>
      <c r="H102" s="727"/>
    </row>
    <row r="103" spans="1:9" s="748" customFormat="1" ht="14.25" customHeight="1" thickBot="1" x14ac:dyDescent="0.3">
      <c r="A103" s="166">
        <f>A104</f>
        <v>250</v>
      </c>
      <c r="B103" s="164" t="s">
        <v>2</v>
      </c>
      <c r="C103" s="433" t="s">
        <v>157</v>
      </c>
      <c r="D103" s="282" t="s">
        <v>158</v>
      </c>
      <c r="E103" s="200">
        <f>E104</f>
        <v>300</v>
      </c>
      <c r="F103" s="200">
        <f>F104</f>
        <v>300</v>
      </c>
      <c r="G103" s="794" t="s">
        <v>6</v>
      </c>
      <c r="I103" s="793"/>
    </row>
    <row r="104" spans="1:9" s="748" customFormat="1" ht="12" customHeight="1" x14ac:dyDescent="0.25">
      <c r="A104" s="1036">
        <f>SUM(A105:A106)</f>
        <v>250</v>
      </c>
      <c r="B104" s="1181" t="s">
        <v>6</v>
      </c>
      <c r="C104" s="1038" t="s">
        <v>6</v>
      </c>
      <c r="D104" s="1182" t="s">
        <v>755</v>
      </c>
      <c r="E104" s="1145">
        <f>SUM(E105:E106)</f>
        <v>300</v>
      </c>
      <c r="F104" s="1041">
        <f>SUM(F105:F106)</f>
        <v>300</v>
      </c>
      <c r="G104" s="895"/>
    </row>
    <row r="105" spans="1:9" s="748" customFormat="1" ht="12" customHeight="1" x14ac:dyDescent="0.25">
      <c r="A105" s="269">
        <v>100</v>
      </c>
      <c r="B105" s="630" t="s">
        <v>2</v>
      </c>
      <c r="C105" s="271" t="s">
        <v>817</v>
      </c>
      <c r="D105" s="1084" t="s">
        <v>818</v>
      </c>
      <c r="E105" s="273">
        <v>150</v>
      </c>
      <c r="F105" s="274">
        <v>150</v>
      </c>
      <c r="G105" s="984"/>
    </row>
    <row r="106" spans="1:9" ht="12" customHeight="1" thickBot="1" x14ac:dyDescent="0.25">
      <c r="A106" s="1771">
        <v>150</v>
      </c>
      <c r="B106" s="779" t="s">
        <v>2</v>
      </c>
      <c r="C106" s="778" t="s">
        <v>1850</v>
      </c>
      <c r="D106" s="2025" t="s">
        <v>1436</v>
      </c>
      <c r="E106" s="1773">
        <v>150</v>
      </c>
      <c r="F106" s="1774">
        <v>150</v>
      </c>
      <c r="G106" s="1010"/>
    </row>
    <row r="107" spans="1:9" ht="11.25" customHeight="1" x14ac:dyDescent="0.2"/>
    <row r="108" spans="1:9" ht="11.25" customHeight="1" x14ac:dyDescent="0.2"/>
    <row r="109" spans="1:9" ht="25.5" customHeight="1" x14ac:dyDescent="0.2">
      <c r="B109" s="180" t="s">
        <v>815</v>
      </c>
      <c r="C109" s="180"/>
      <c r="D109" s="180"/>
      <c r="E109" s="180"/>
      <c r="F109" s="180"/>
      <c r="G109" s="180"/>
      <c r="H109" s="1143"/>
    </row>
    <row r="110" spans="1:9" ht="12" thickBot="1" x14ac:dyDescent="0.25">
      <c r="B110" s="783"/>
      <c r="C110" s="783"/>
      <c r="D110" s="783"/>
      <c r="E110" s="217"/>
      <c r="F110" s="217"/>
      <c r="G110" s="217" t="s">
        <v>105</v>
      </c>
      <c r="H110" s="784"/>
    </row>
    <row r="111" spans="1:9" ht="11.25" customHeight="1" x14ac:dyDescent="0.2">
      <c r="A111" s="3103" t="s">
        <v>2151</v>
      </c>
      <c r="B111" s="3115" t="s">
        <v>289</v>
      </c>
      <c r="C111" s="3117" t="s">
        <v>816</v>
      </c>
      <c r="D111" s="3119" t="s">
        <v>269</v>
      </c>
      <c r="E111" s="3202" t="s">
        <v>2160</v>
      </c>
      <c r="F111" s="3113" t="s">
        <v>2153</v>
      </c>
      <c r="G111" s="3227" t="s">
        <v>156</v>
      </c>
      <c r="H111" s="727"/>
    </row>
    <row r="112" spans="1:9" ht="12" thickBot="1" x14ac:dyDescent="0.25">
      <c r="A112" s="3104"/>
      <c r="B112" s="3144"/>
      <c r="C112" s="3141"/>
      <c r="D112" s="3121"/>
      <c r="E112" s="3203"/>
      <c r="F112" s="3147"/>
      <c r="G112" s="3228"/>
      <c r="H112" s="727"/>
    </row>
    <row r="113" spans="1:13" s="748" customFormat="1" ht="14.25" customHeight="1" thickBot="1" x14ac:dyDescent="0.3">
      <c r="A113" s="166">
        <f>A114+A116+A120+A124+A133</f>
        <v>12900.93</v>
      </c>
      <c r="B113" s="164" t="s">
        <v>2</v>
      </c>
      <c r="C113" s="433" t="s">
        <v>157</v>
      </c>
      <c r="D113" s="282" t="s">
        <v>158</v>
      </c>
      <c r="E113" s="200">
        <f>E114+E116+E120+E124+E133+E135</f>
        <v>20520</v>
      </c>
      <c r="F113" s="200">
        <f>F114+F116+F120+F124+F133+F135</f>
        <v>20520</v>
      </c>
      <c r="G113" s="794" t="s">
        <v>6</v>
      </c>
      <c r="I113" s="793"/>
    </row>
    <row r="114" spans="1:13" s="748" customFormat="1" ht="12.75" customHeight="1" x14ac:dyDescent="0.25">
      <c r="A114" s="1036">
        <f>SUM(A115:A115)</f>
        <v>900</v>
      </c>
      <c r="B114" s="1181" t="s">
        <v>6</v>
      </c>
      <c r="C114" s="1038" t="s">
        <v>6</v>
      </c>
      <c r="D114" s="1182" t="s">
        <v>755</v>
      </c>
      <c r="E114" s="1145">
        <f>SUM(E115:E115)</f>
        <v>900</v>
      </c>
      <c r="F114" s="1041">
        <f>SUM(F115:F115)</f>
        <v>900</v>
      </c>
      <c r="G114" s="895"/>
    </row>
    <row r="115" spans="1:13" s="748" customFormat="1" ht="12.75" customHeight="1" x14ac:dyDescent="0.25">
      <c r="A115" s="1184">
        <v>900</v>
      </c>
      <c r="B115" s="654" t="s">
        <v>2</v>
      </c>
      <c r="C115" s="776" t="s">
        <v>1937</v>
      </c>
      <c r="D115" s="1084" t="s">
        <v>1938</v>
      </c>
      <c r="E115" s="1185">
        <v>900</v>
      </c>
      <c r="F115" s="773">
        <v>900</v>
      </c>
      <c r="G115" s="278"/>
      <c r="K115" s="1183"/>
      <c r="L115" s="1610"/>
      <c r="M115" s="1183"/>
    </row>
    <row r="116" spans="1:13" s="748" customFormat="1" ht="12.75" customHeight="1" x14ac:dyDescent="0.25">
      <c r="A116" s="1151">
        <f>SUM(A117:A119)</f>
        <v>3150</v>
      </c>
      <c r="B116" s="1152" t="s">
        <v>6</v>
      </c>
      <c r="C116" s="1153" t="s">
        <v>6</v>
      </c>
      <c r="D116" s="1164" t="s">
        <v>750</v>
      </c>
      <c r="E116" s="1081">
        <f>SUM(E117:E119)</f>
        <v>3650</v>
      </c>
      <c r="F116" s="1082">
        <f>SUM(F117:F119)</f>
        <v>3650</v>
      </c>
      <c r="G116" s="1186"/>
      <c r="K116" s="1183"/>
      <c r="L116" s="1610"/>
      <c r="M116" s="1183"/>
    </row>
    <row r="117" spans="1:13" s="748" customFormat="1" ht="12.75" customHeight="1" x14ac:dyDescent="0.25">
      <c r="A117" s="1187">
        <v>50</v>
      </c>
      <c r="B117" s="1188" t="s">
        <v>2</v>
      </c>
      <c r="C117" s="405" t="s">
        <v>819</v>
      </c>
      <c r="D117" s="1189" t="s">
        <v>820</v>
      </c>
      <c r="E117" s="1190">
        <v>50</v>
      </c>
      <c r="F117" s="579">
        <v>50</v>
      </c>
      <c r="G117" s="2596"/>
      <c r="K117" s="1183"/>
      <c r="L117" s="1610"/>
      <c r="M117" s="1183"/>
    </row>
    <row r="118" spans="1:13" s="748" customFormat="1" ht="12.75" customHeight="1" x14ac:dyDescent="0.25">
      <c r="A118" s="1187">
        <v>100</v>
      </c>
      <c r="B118" s="1188" t="s">
        <v>2</v>
      </c>
      <c r="C118" s="405" t="s">
        <v>821</v>
      </c>
      <c r="D118" s="1078" t="s">
        <v>1439</v>
      </c>
      <c r="E118" s="1190">
        <v>150</v>
      </c>
      <c r="F118" s="579">
        <v>150</v>
      </c>
      <c r="G118" s="2596"/>
      <c r="K118" s="1183"/>
      <c r="L118" s="1610"/>
      <c r="M118" s="1183"/>
    </row>
    <row r="119" spans="1:13" s="748" customFormat="1" ht="22.5" x14ac:dyDescent="0.25">
      <c r="A119" s="1187">
        <v>3000</v>
      </c>
      <c r="B119" s="1188" t="s">
        <v>2</v>
      </c>
      <c r="C119" s="968" t="s">
        <v>1851</v>
      </c>
      <c r="D119" s="2026" t="s">
        <v>1445</v>
      </c>
      <c r="E119" s="1190">
        <v>3450</v>
      </c>
      <c r="F119" s="579">
        <v>3450</v>
      </c>
      <c r="G119" s="2596"/>
      <c r="K119" s="1183"/>
      <c r="L119" s="1610"/>
      <c r="M119" s="1183"/>
    </row>
    <row r="120" spans="1:13" s="748" customFormat="1" ht="12.75" customHeight="1" x14ac:dyDescent="0.25">
      <c r="A120" s="1151">
        <f>SUM(A121:A123)</f>
        <v>1120</v>
      </c>
      <c r="B120" s="1152" t="s">
        <v>6</v>
      </c>
      <c r="C120" s="1153" t="s">
        <v>6</v>
      </c>
      <c r="D120" s="1164" t="s">
        <v>776</v>
      </c>
      <c r="E120" s="1081">
        <f>SUM(E121:E123)</f>
        <v>1620</v>
      </c>
      <c r="F120" s="1082">
        <f>SUM(F121:F123)</f>
        <v>1620</v>
      </c>
      <c r="G120" s="1804"/>
      <c r="K120" s="1183"/>
      <c r="L120" s="1610"/>
      <c r="M120" s="1183"/>
    </row>
    <row r="121" spans="1:13" s="748" customFormat="1" ht="12.75" customHeight="1" x14ac:dyDescent="0.25">
      <c r="A121" s="1187">
        <v>300</v>
      </c>
      <c r="B121" s="1188" t="s">
        <v>2</v>
      </c>
      <c r="C121" s="1591" t="s">
        <v>1443</v>
      </c>
      <c r="D121" s="1189" t="s">
        <v>1440</v>
      </c>
      <c r="E121" s="1190">
        <v>400</v>
      </c>
      <c r="F121" s="579">
        <v>400</v>
      </c>
      <c r="G121" s="1186"/>
      <c r="K121" s="1183"/>
      <c r="L121" s="1610"/>
      <c r="M121" s="1183"/>
    </row>
    <row r="122" spans="1:13" s="748" customFormat="1" ht="12.75" customHeight="1" x14ac:dyDescent="0.25">
      <c r="A122" s="1187">
        <v>600</v>
      </c>
      <c r="B122" s="1188" t="s">
        <v>2</v>
      </c>
      <c r="C122" s="2027" t="s">
        <v>1442</v>
      </c>
      <c r="D122" s="1189" t="s">
        <v>1441</v>
      </c>
      <c r="E122" s="1190">
        <v>1000</v>
      </c>
      <c r="F122" s="579">
        <v>1000</v>
      </c>
      <c r="G122" s="1186"/>
      <c r="K122" s="1183"/>
      <c r="L122" s="1610"/>
      <c r="M122" s="1183"/>
    </row>
    <row r="123" spans="1:13" s="748" customFormat="1" ht="22.5" x14ac:dyDescent="0.25">
      <c r="A123" s="1187">
        <v>220</v>
      </c>
      <c r="B123" s="1188" t="s">
        <v>2</v>
      </c>
      <c r="C123" s="2027">
        <v>8700840000</v>
      </c>
      <c r="D123" s="1189" t="s">
        <v>1444</v>
      </c>
      <c r="E123" s="1190">
        <v>220</v>
      </c>
      <c r="F123" s="579">
        <v>220</v>
      </c>
      <c r="G123" s="2594"/>
      <c r="K123" s="1183"/>
      <c r="L123" s="1610"/>
      <c r="M123" s="1183"/>
    </row>
    <row r="124" spans="1:13" ht="12.75" customHeight="1" x14ac:dyDescent="0.25">
      <c r="A124" s="1151">
        <f>SUM(A125:A131)</f>
        <v>4230.93</v>
      </c>
      <c r="B124" s="1156" t="s">
        <v>6</v>
      </c>
      <c r="C124" s="651" t="s">
        <v>6</v>
      </c>
      <c r="D124" s="1164" t="s">
        <v>822</v>
      </c>
      <c r="E124" s="1081">
        <f>SUM(E125:E132)</f>
        <v>5350</v>
      </c>
      <c r="F124" s="1082">
        <f>SUM(F125:F132)</f>
        <v>5350</v>
      </c>
      <c r="G124" s="1186"/>
      <c r="K124" s="1192"/>
      <c r="L124" s="1192"/>
      <c r="M124" s="1192"/>
    </row>
    <row r="125" spans="1:13" ht="22.5" x14ac:dyDescent="0.25">
      <c r="A125" s="1184">
        <v>200</v>
      </c>
      <c r="B125" s="1191" t="s">
        <v>2</v>
      </c>
      <c r="C125" s="1167" t="s">
        <v>1049</v>
      </c>
      <c r="D125" s="1605" t="s">
        <v>823</v>
      </c>
      <c r="E125" s="1185">
        <v>200</v>
      </c>
      <c r="F125" s="789">
        <v>200</v>
      </c>
      <c r="G125" s="2595"/>
      <c r="K125" s="1192"/>
      <c r="L125" s="1192"/>
      <c r="M125" s="1192"/>
    </row>
    <row r="126" spans="1:13" ht="12.75" customHeight="1" x14ac:dyDescent="0.25">
      <c r="A126" s="1603">
        <v>230.93</v>
      </c>
      <c r="B126" s="1191" t="s">
        <v>2</v>
      </c>
      <c r="C126" s="1167" t="s">
        <v>1046</v>
      </c>
      <c r="D126" s="1084" t="s">
        <v>824</v>
      </c>
      <c r="E126" s="1604">
        <v>0</v>
      </c>
      <c r="F126" s="789">
        <v>0</v>
      </c>
      <c r="G126" s="2595"/>
      <c r="K126" s="1192"/>
      <c r="L126" s="1192"/>
      <c r="M126" s="1192"/>
    </row>
    <row r="127" spans="1:13" ht="12.75" customHeight="1" x14ac:dyDescent="0.25">
      <c r="A127" s="1603">
        <v>250</v>
      </c>
      <c r="B127" s="1191" t="s">
        <v>2</v>
      </c>
      <c r="C127" s="1167" t="s">
        <v>1047</v>
      </c>
      <c r="D127" s="1084" t="s">
        <v>587</v>
      </c>
      <c r="E127" s="1604">
        <v>300</v>
      </c>
      <c r="F127" s="789">
        <v>300</v>
      </c>
      <c r="G127" s="2595"/>
      <c r="K127" s="1192"/>
      <c r="L127" s="1192"/>
      <c r="M127" s="1192"/>
    </row>
    <row r="128" spans="1:13" ht="12.75" customHeight="1" x14ac:dyDescent="0.25">
      <c r="A128" s="1603">
        <v>450</v>
      </c>
      <c r="B128" s="1191" t="s">
        <v>2</v>
      </c>
      <c r="C128" s="1167" t="s">
        <v>1048</v>
      </c>
      <c r="D128" s="1084" t="s">
        <v>588</v>
      </c>
      <c r="E128" s="1604">
        <v>500</v>
      </c>
      <c r="F128" s="789">
        <v>500</v>
      </c>
      <c r="G128" s="2595"/>
      <c r="K128" s="1192"/>
      <c r="L128" s="1192"/>
      <c r="M128" s="1192"/>
    </row>
    <row r="129" spans="1:13" ht="12.75" customHeight="1" x14ac:dyDescent="0.25">
      <c r="A129" s="2035">
        <v>100</v>
      </c>
      <c r="B129" s="2036" t="s">
        <v>2</v>
      </c>
      <c r="C129" s="985" t="s">
        <v>1939</v>
      </c>
      <c r="D129" s="1166" t="s">
        <v>1859</v>
      </c>
      <c r="E129" s="2037">
        <v>100</v>
      </c>
      <c r="F129" s="579">
        <v>100</v>
      </c>
      <c r="G129" s="2594"/>
      <c r="K129" s="1192"/>
      <c r="L129" s="1192"/>
      <c r="M129" s="1192"/>
    </row>
    <row r="130" spans="1:13" ht="12.75" customHeight="1" x14ac:dyDescent="0.25">
      <c r="A130" s="2035"/>
      <c r="B130" s="2036" t="s">
        <v>2</v>
      </c>
      <c r="C130" s="985" t="s">
        <v>2583</v>
      </c>
      <c r="D130" s="1166" t="s">
        <v>2686</v>
      </c>
      <c r="E130" s="1190">
        <v>1000</v>
      </c>
      <c r="F130" s="579">
        <v>1000</v>
      </c>
      <c r="G130" s="1186" t="s">
        <v>2505</v>
      </c>
      <c r="I130" s="1142"/>
      <c r="K130" s="1192"/>
      <c r="L130" s="1192"/>
      <c r="M130" s="1192"/>
    </row>
    <row r="131" spans="1:13" ht="12.75" customHeight="1" x14ac:dyDescent="0.25">
      <c r="A131" s="1603">
        <v>3000</v>
      </c>
      <c r="B131" s="1191" t="s">
        <v>2</v>
      </c>
      <c r="C131" s="1167" t="s">
        <v>1940</v>
      </c>
      <c r="D131" s="1084" t="s">
        <v>2687</v>
      </c>
      <c r="E131" s="1185">
        <v>3000</v>
      </c>
      <c r="F131" s="789">
        <v>3000</v>
      </c>
      <c r="G131" s="984" t="s">
        <v>2505</v>
      </c>
      <c r="I131" s="1142"/>
      <c r="K131" s="1192"/>
      <c r="L131" s="1192"/>
      <c r="M131" s="1192"/>
    </row>
    <row r="132" spans="1:13" ht="12.75" customHeight="1" x14ac:dyDescent="0.25">
      <c r="A132" s="2035">
        <v>0</v>
      </c>
      <c r="B132" s="2036" t="s">
        <v>2</v>
      </c>
      <c r="C132" s="985" t="s">
        <v>2584</v>
      </c>
      <c r="D132" s="2952" t="s">
        <v>2355</v>
      </c>
      <c r="E132" s="2037">
        <v>250</v>
      </c>
      <c r="F132" s="579">
        <v>250</v>
      </c>
      <c r="G132" s="1186" t="s">
        <v>2281</v>
      </c>
      <c r="H132" s="1142"/>
      <c r="K132" s="1192"/>
      <c r="L132" s="1192"/>
      <c r="M132" s="1192"/>
    </row>
    <row r="133" spans="1:13" ht="12.75" customHeight="1" x14ac:dyDescent="0.25">
      <c r="A133" s="761">
        <f>A134</f>
        <v>3500</v>
      </c>
      <c r="B133" s="1156" t="s">
        <v>6</v>
      </c>
      <c r="C133" s="651" t="s">
        <v>6</v>
      </c>
      <c r="D133" s="1080" t="s">
        <v>1858</v>
      </c>
      <c r="E133" s="652">
        <f>E134</f>
        <v>3500</v>
      </c>
      <c r="F133" s="771">
        <f>F134</f>
        <v>3500</v>
      </c>
      <c r="G133" s="984"/>
      <c r="K133" s="1192"/>
      <c r="L133" s="1192"/>
      <c r="M133" s="1192"/>
    </row>
    <row r="134" spans="1:13" ht="12.75" customHeight="1" x14ac:dyDescent="0.25">
      <c r="A134" s="1184">
        <v>3500</v>
      </c>
      <c r="B134" s="1191" t="s">
        <v>2</v>
      </c>
      <c r="C134" s="1167" t="s">
        <v>1857</v>
      </c>
      <c r="D134" s="1605" t="s">
        <v>1858</v>
      </c>
      <c r="E134" s="1185">
        <v>3500</v>
      </c>
      <c r="F134" s="789">
        <v>3500</v>
      </c>
      <c r="G134" s="2595"/>
      <c r="K134" s="1192"/>
      <c r="L134" s="1192"/>
      <c r="M134" s="1192"/>
    </row>
    <row r="135" spans="1:13" ht="12.75" customHeight="1" x14ac:dyDescent="0.25">
      <c r="A135" s="1151">
        <v>0</v>
      </c>
      <c r="B135" s="1152" t="s">
        <v>6</v>
      </c>
      <c r="C135" s="1153" t="s">
        <v>6</v>
      </c>
      <c r="D135" s="1164" t="s">
        <v>785</v>
      </c>
      <c r="E135" s="1081">
        <f>SUM(E136:E137)</f>
        <v>5500</v>
      </c>
      <c r="F135" s="1082">
        <f>SUM(F136:F137)</f>
        <v>5500</v>
      </c>
      <c r="G135" s="1186"/>
      <c r="K135" s="1192"/>
      <c r="L135" s="1192"/>
      <c r="M135" s="1192"/>
    </row>
    <row r="136" spans="1:13" ht="22.5" x14ac:dyDescent="0.25">
      <c r="A136" s="2035">
        <v>0</v>
      </c>
      <c r="B136" s="2036" t="s">
        <v>2</v>
      </c>
      <c r="C136" s="985" t="s">
        <v>2585</v>
      </c>
      <c r="D136" s="2952" t="s">
        <v>2353</v>
      </c>
      <c r="E136" s="1190">
        <v>2000</v>
      </c>
      <c r="F136" s="579">
        <v>2000</v>
      </c>
      <c r="G136" s="1186" t="s">
        <v>2281</v>
      </c>
      <c r="K136" s="1192"/>
      <c r="L136" s="1192"/>
      <c r="M136" s="1192"/>
    </row>
    <row r="137" spans="1:13" ht="23.25" thickBot="1" x14ac:dyDescent="0.3">
      <c r="A137" s="2597">
        <v>0</v>
      </c>
      <c r="B137" s="2598" t="s">
        <v>2</v>
      </c>
      <c r="C137" s="2951" t="s">
        <v>2586</v>
      </c>
      <c r="D137" s="2950" t="s">
        <v>2354</v>
      </c>
      <c r="E137" s="1808">
        <v>3500</v>
      </c>
      <c r="F137" s="1809">
        <v>3500</v>
      </c>
      <c r="G137" s="1010" t="s">
        <v>2281</v>
      </c>
      <c r="K137" s="1192"/>
      <c r="L137" s="1192"/>
      <c r="M137" s="1192"/>
    </row>
    <row r="138" spans="1:13" ht="11.25" customHeight="1" x14ac:dyDescent="0.25">
      <c r="K138" s="1192"/>
      <c r="L138" s="1192"/>
      <c r="M138" s="1192"/>
    </row>
    <row r="139" spans="1:13" ht="18.75" customHeight="1" x14ac:dyDescent="0.25">
      <c r="B139" s="807" t="s">
        <v>825</v>
      </c>
      <c r="C139" s="807"/>
      <c r="D139" s="807"/>
      <c r="E139" s="807"/>
      <c r="F139" s="807"/>
      <c r="G139" s="807"/>
      <c r="H139" s="1194"/>
      <c r="K139" s="1192"/>
      <c r="L139" s="1192"/>
      <c r="M139" s="1192"/>
    </row>
    <row r="140" spans="1:13" ht="11.25" customHeight="1" thickBot="1" x14ac:dyDescent="0.3">
      <c r="B140" s="1195"/>
      <c r="C140" s="1195"/>
      <c r="D140" s="1195"/>
      <c r="E140" s="457"/>
      <c r="F140" s="457"/>
      <c r="G140" s="162" t="s">
        <v>105</v>
      </c>
      <c r="H140" s="1196"/>
      <c r="K140" s="1192"/>
      <c r="L140" s="1192"/>
      <c r="M140" s="1192"/>
    </row>
    <row r="141" spans="1:13" ht="11.25" customHeight="1" x14ac:dyDescent="0.25">
      <c r="A141" s="3103" t="s">
        <v>2151</v>
      </c>
      <c r="B141" s="3235" t="s">
        <v>153</v>
      </c>
      <c r="C141" s="3184" t="s">
        <v>826</v>
      </c>
      <c r="D141" s="3119" t="s">
        <v>286</v>
      </c>
      <c r="E141" s="3202" t="s">
        <v>2160</v>
      </c>
      <c r="F141" s="3113" t="s">
        <v>2153</v>
      </c>
      <c r="G141" s="3227" t="s">
        <v>156</v>
      </c>
      <c r="H141" s="727"/>
      <c r="K141" s="1192"/>
      <c r="L141" s="1192"/>
      <c r="M141" s="1197"/>
    </row>
    <row r="142" spans="1:13" ht="16.5" customHeight="1" thickBot="1" x14ac:dyDescent="0.25">
      <c r="A142" s="3104"/>
      <c r="B142" s="3236"/>
      <c r="C142" s="3185"/>
      <c r="D142" s="3121"/>
      <c r="E142" s="3203"/>
      <c r="F142" s="3147"/>
      <c r="G142" s="3228"/>
      <c r="H142" s="727"/>
    </row>
    <row r="143" spans="1:13" s="748" customFormat="1" ht="15" customHeight="1" thickBot="1" x14ac:dyDescent="0.3">
      <c r="A143" s="166">
        <f>A144</f>
        <v>3500</v>
      </c>
      <c r="B143" s="1198" t="s">
        <v>2</v>
      </c>
      <c r="C143" s="689" t="s">
        <v>157</v>
      </c>
      <c r="D143" s="263" t="s">
        <v>158</v>
      </c>
      <c r="E143" s="166">
        <f>E144</f>
        <v>3500</v>
      </c>
      <c r="F143" s="166">
        <f>F144</f>
        <v>3500</v>
      </c>
      <c r="G143" s="859" t="s">
        <v>6</v>
      </c>
    </row>
    <row r="144" spans="1:13" x14ac:dyDescent="0.2">
      <c r="A144" s="1199">
        <f>SUM(A145:A147)</f>
        <v>3500</v>
      </c>
      <c r="B144" s="1200" t="s">
        <v>6</v>
      </c>
      <c r="C144" s="1201" t="s">
        <v>6</v>
      </c>
      <c r="D144" s="1202" t="s">
        <v>287</v>
      </c>
      <c r="E144" s="1811">
        <f>SUM(E145:E147)</f>
        <v>3500</v>
      </c>
      <c r="F144" s="1304">
        <f>SUM(F145:F147)</f>
        <v>3500</v>
      </c>
      <c r="G144" s="1606"/>
      <c r="H144" s="727"/>
    </row>
    <row r="145" spans="1:8" ht="22.5" x14ac:dyDescent="0.2">
      <c r="A145" s="1297">
        <v>1000</v>
      </c>
      <c r="B145" s="1805" t="s">
        <v>2</v>
      </c>
      <c r="C145" s="985" t="s">
        <v>1447</v>
      </c>
      <c r="D145" s="462" t="s">
        <v>1446</v>
      </c>
      <c r="E145" s="1299">
        <v>1000</v>
      </c>
      <c r="F145" s="994">
        <v>1000</v>
      </c>
      <c r="G145" s="1025"/>
      <c r="H145" s="727"/>
    </row>
    <row r="146" spans="1:8" x14ac:dyDescent="0.2">
      <c r="A146" s="1184">
        <v>0</v>
      </c>
      <c r="B146" s="1812" t="s">
        <v>2</v>
      </c>
      <c r="C146" s="2027">
        <v>864110000</v>
      </c>
      <c r="D146" s="2028" t="s">
        <v>1448</v>
      </c>
      <c r="E146" s="1185">
        <v>500</v>
      </c>
      <c r="F146" s="789">
        <v>500</v>
      </c>
      <c r="G146" s="1813"/>
      <c r="H146" s="727"/>
    </row>
    <row r="147" spans="1:8" ht="23.25" thickBot="1" x14ac:dyDescent="0.25">
      <c r="A147" s="1806">
        <v>2500</v>
      </c>
      <c r="B147" s="1807" t="s">
        <v>2</v>
      </c>
      <c r="C147" s="2599">
        <v>864130000</v>
      </c>
      <c r="D147" s="2029" t="s">
        <v>1856</v>
      </c>
      <c r="E147" s="1808">
        <v>2000</v>
      </c>
      <c r="F147" s="1809">
        <v>2000</v>
      </c>
      <c r="G147" s="1810"/>
      <c r="H147" s="727"/>
    </row>
    <row r="149" spans="1:8" x14ac:dyDescent="0.2">
      <c r="A149" s="786"/>
      <c r="B149" s="455"/>
      <c r="C149" s="688"/>
      <c r="D149" s="186"/>
      <c r="E149" s="574"/>
      <c r="F149" s="1203"/>
      <c r="G149" s="786"/>
      <c r="H149" s="727"/>
    </row>
    <row r="150" spans="1:8" ht="19.5" customHeight="1" x14ac:dyDescent="0.25">
      <c r="B150" s="296" t="s">
        <v>827</v>
      </c>
      <c r="C150" s="296"/>
      <c r="D150" s="296"/>
      <c r="E150" s="296"/>
      <c r="F150" s="296"/>
      <c r="G150" s="296"/>
      <c r="H150" s="1101"/>
    </row>
    <row r="151" spans="1:8" ht="11.25" customHeight="1" thickBot="1" x14ac:dyDescent="0.3">
      <c r="B151" s="2"/>
      <c r="C151" s="2"/>
      <c r="D151" s="2"/>
      <c r="E151" s="297"/>
      <c r="F151" s="297"/>
      <c r="G151" s="468" t="s">
        <v>105</v>
      </c>
      <c r="H151" s="298"/>
    </row>
    <row r="152" spans="1:8" ht="11.25" customHeight="1" x14ac:dyDescent="0.2">
      <c r="A152" s="3103" t="s">
        <v>2151</v>
      </c>
      <c r="B152" s="3128" t="s">
        <v>289</v>
      </c>
      <c r="C152" s="3117" t="s">
        <v>828</v>
      </c>
      <c r="D152" s="3119" t="s">
        <v>290</v>
      </c>
      <c r="E152" s="3202" t="s">
        <v>2160</v>
      </c>
      <c r="F152" s="3113" t="s">
        <v>2153</v>
      </c>
      <c r="G152" s="3227" t="s">
        <v>156</v>
      </c>
      <c r="H152" s="727"/>
    </row>
    <row r="153" spans="1:8" ht="16.5" customHeight="1" thickBot="1" x14ac:dyDescent="0.25">
      <c r="A153" s="3104"/>
      <c r="B153" s="3140"/>
      <c r="C153" s="3141"/>
      <c r="D153" s="3121"/>
      <c r="E153" s="3203"/>
      <c r="F153" s="3147"/>
      <c r="G153" s="3228"/>
      <c r="H153" s="727"/>
    </row>
    <row r="154" spans="1:8" s="748" customFormat="1" ht="15" customHeight="1" thickBot="1" x14ac:dyDescent="0.3">
      <c r="A154" s="890">
        <f>A155</f>
        <v>15320</v>
      </c>
      <c r="B154" s="1204" t="s">
        <v>1</v>
      </c>
      <c r="C154" s="301" t="s">
        <v>157</v>
      </c>
      <c r="D154" s="707" t="s">
        <v>292</v>
      </c>
      <c r="E154" s="890">
        <f>E155</f>
        <v>23700</v>
      </c>
      <c r="F154" s="890">
        <f>F155</f>
        <v>23700</v>
      </c>
      <c r="G154" s="794" t="s">
        <v>6</v>
      </c>
    </row>
    <row r="155" spans="1:8" x14ac:dyDescent="0.2">
      <c r="A155" s="1103">
        <f>SUM(A156:A161)</f>
        <v>15320</v>
      </c>
      <c r="B155" s="709" t="s">
        <v>2</v>
      </c>
      <c r="C155" s="613" t="s">
        <v>6</v>
      </c>
      <c r="D155" s="1205" t="s">
        <v>829</v>
      </c>
      <c r="E155" s="1206">
        <f>SUM(E156:E161)</f>
        <v>23700</v>
      </c>
      <c r="F155" s="894">
        <f>SUM(F156:F161)</f>
        <v>23700</v>
      </c>
      <c r="G155" s="895"/>
      <c r="H155" s="727"/>
    </row>
    <row r="156" spans="1:8" s="748" customFormat="1" x14ac:dyDescent="0.25">
      <c r="A156" s="1056">
        <v>1400</v>
      </c>
      <c r="B156" s="463" t="s">
        <v>2</v>
      </c>
      <c r="C156" s="1207" t="s">
        <v>830</v>
      </c>
      <c r="D156" s="933" t="s">
        <v>1941</v>
      </c>
      <c r="E156" s="1173">
        <v>1400</v>
      </c>
      <c r="F156" s="1007">
        <v>1400</v>
      </c>
      <c r="G156" s="984"/>
    </row>
    <row r="157" spans="1:8" s="748" customFormat="1" x14ac:dyDescent="0.25">
      <c r="A157" s="1056">
        <v>2500</v>
      </c>
      <c r="B157" s="463" t="s">
        <v>2</v>
      </c>
      <c r="C157" s="1207" t="s">
        <v>831</v>
      </c>
      <c r="D157" s="933" t="s">
        <v>589</v>
      </c>
      <c r="E157" s="1173">
        <v>2500</v>
      </c>
      <c r="F157" s="1007">
        <v>2500</v>
      </c>
      <c r="G157" s="1208"/>
    </row>
    <row r="158" spans="1:8" s="748" customFormat="1" x14ac:dyDescent="0.25">
      <c r="A158" s="1056">
        <v>3000</v>
      </c>
      <c r="B158" s="463" t="s">
        <v>2</v>
      </c>
      <c r="C158" s="1207" t="s">
        <v>832</v>
      </c>
      <c r="D158" s="933" t="s">
        <v>2587</v>
      </c>
      <c r="E158" s="1173">
        <v>1000</v>
      </c>
      <c r="F158" s="1007">
        <v>1000</v>
      </c>
      <c r="G158" s="1208"/>
    </row>
    <row r="159" spans="1:8" s="748" customFormat="1" x14ac:dyDescent="0.25">
      <c r="A159" s="1056"/>
      <c r="B159" s="463" t="s">
        <v>2</v>
      </c>
      <c r="C159" s="405" t="s">
        <v>833</v>
      </c>
      <c r="D159" s="933" t="s">
        <v>2589</v>
      </c>
      <c r="E159" s="1173">
        <v>2000</v>
      </c>
      <c r="F159" s="1007">
        <v>2000</v>
      </c>
      <c r="G159" s="1208"/>
    </row>
    <row r="160" spans="1:8" s="748" customFormat="1" ht="12.75" customHeight="1" x14ac:dyDescent="0.25">
      <c r="A160" s="1174">
        <v>1500</v>
      </c>
      <c r="B160" s="1209" t="s">
        <v>2</v>
      </c>
      <c r="C160" s="405" t="s">
        <v>834</v>
      </c>
      <c r="D160" s="1210" t="s">
        <v>2356</v>
      </c>
      <c r="E160" s="1177">
        <v>1800</v>
      </c>
      <c r="F160" s="1178">
        <v>1800</v>
      </c>
      <c r="G160" s="1211"/>
    </row>
    <row r="161" spans="1:8" s="748" customFormat="1" ht="23.25" thickBot="1" x14ac:dyDescent="0.3">
      <c r="A161" s="1179">
        <v>6920</v>
      </c>
      <c r="B161" s="1212" t="s">
        <v>2</v>
      </c>
      <c r="C161" s="1607" t="s">
        <v>1050</v>
      </c>
      <c r="D161" s="669" t="s">
        <v>1942</v>
      </c>
      <c r="E161" s="1180">
        <v>15000</v>
      </c>
      <c r="F161" s="897">
        <v>15000</v>
      </c>
      <c r="G161" s="1213"/>
    </row>
    <row r="164" spans="1:8" ht="18.75" customHeight="1" x14ac:dyDescent="0.25">
      <c r="B164" s="296" t="s">
        <v>835</v>
      </c>
      <c r="C164" s="296"/>
      <c r="D164" s="296"/>
      <c r="E164" s="296"/>
      <c r="F164" s="296"/>
      <c r="G164" s="296"/>
      <c r="H164" s="1101"/>
    </row>
    <row r="165" spans="1:8" ht="12" thickBot="1" x14ac:dyDescent="0.25">
      <c r="B165" s="1214"/>
      <c r="C165" s="1214"/>
      <c r="D165" s="1214"/>
      <c r="E165" s="1215"/>
      <c r="F165" s="1215"/>
      <c r="G165" s="2606" t="s">
        <v>67</v>
      </c>
      <c r="H165" s="1214"/>
    </row>
    <row r="166" spans="1:8" ht="11.25" customHeight="1" x14ac:dyDescent="0.2">
      <c r="A166" s="3103" t="s">
        <v>2151</v>
      </c>
      <c r="B166" s="3229" t="s">
        <v>289</v>
      </c>
      <c r="C166" s="3231" t="s">
        <v>836</v>
      </c>
      <c r="D166" s="3233" t="s">
        <v>837</v>
      </c>
      <c r="E166" s="3202" t="s">
        <v>2160</v>
      </c>
      <c r="F166" s="3113" t="s">
        <v>2153</v>
      </c>
      <c r="G166" s="3227" t="s">
        <v>156</v>
      </c>
      <c r="H166" s="727"/>
    </row>
    <row r="167" spans="1:8" ht="19.5" customHeight="1" thickBot="1" x14ac:dyDescent="0.25">
      <c r="A167" s="3104"/>
      <c r="B167" s="3230"/>
      <c r="C167" s="3232"/>
      <c r="D167" s="3234"/>
      <c r="E167" s="3203"/>
      <c r="F167" s="3147"/>
      <c r="G167" s="3228"/>
      <c r="H167" s="727"/>
    </row>
    <row r="168" spans="1:8" s="748" customFormat="1" ht="15" customHeight="1" thickBot="1" x14ac:dyDescent="0.3">
      <c r="A168" s="1216">
        <f>A169+A172+A178+A179</f>
        <v>25000</v>
      </c>
      <c r="B168" s="1217" t="s">
        <v>1</v>
      </c>
      <c r="C168" s="1218" t="s">
        <v>157</v>
      </c>
      <c r="D168" s="707" t="s">
        <v>292</v>
      </c>
      <c r="E168" s="1216">
        <f>E169+E172+E178+E179</f>
        <v>35000</v>
      </c>
      <c r="F168" s="1216">
        <f>F169+F172+F178+F179</f>
        <v>35000</v>
      </c>
      <c r="G168" s="794" t="s">
        <v>6</v>
      </c>
    </row>
    <row r="169" spans="1:8" x14ac:dyDescent="0.2">
      <c r="A169" s="1608">
        <f>A170+A171</f>
        <v>10000</v>
      </c>
      <c r="B169" s="1219" t="s">
        <v>2</v>
      </c>
      <c r="C169" s="1220" t="s">
        <v>6</v>
      </c>
      <c r="D169" s="1221" t="s">
        <v>838</v>
      </c>
      <c r="E169" s="1222">
        <f>SUM(E170:E171)</f>
        <v>10000</v>
      </c>
      <c r="F169" s="1223">
        <f>SUM(F170:F171)</f>
        <v>10000</v>
      </c>
      <c r="G169" s="1224"/>
      <c r="H169" s="727"/>
    </row>
    <row r="170" spans="1:8" x14ac:dyDescent="0.2">
      <c r="A170" s="1225">
        <v>5000</v>
      </c>
      <c r="B170" s="1226" t="s">
        <v>168</v>
      </c>
      <c r="C170" s="1227" t="s">
        <v>839</v>
      </c>
      <c r="D170" s="1228" t="s">
        <v>840</v>
      </c>
      <c r="E170" s="1229">
        <v>5000</v>
      </c>
      <c r="F170" s="1230">
        <v>5000</v>
      </c>
      <c r="G170" s="2600"/>
      <c r="H170" s="727"/>
    </row>
    <row r="171" spans="1:8" x14ac:dyDescent="0.2">
      <c r="A171" s="1231">
        <v>5000</v>
      </c>
      <c r="B171" s="1232" t="s">
        <v>168</v>
      </c>
      <c r="C171" s="1233" t="s">
        <v>841</v>
      </c>
      <c r="D171" s="1234" t="s">
        <v>842</v>
      </c>
      <c r="E171" s="1235">
        <v>5000</v>
      </c>
      <c r="F171" s="1236">
        <v>5000</v>
      </c>
      <c r="G171" s="2601"/>
      <c r="H171" s="727"/>
    </row>
    <row r="172" spans="1:8" x14ac:dyDescent="0.2">
      <c r="A172" s="1609">
        <f>SUM(A173:A175)</f>
        <v>7000</v>
      </c>
      <c r="B172" s="1237" t="s">
        <v>2</v>
      </c>
      <c r="C172" s="1238" t="s">
        <v>6</v>
      </c>
      <c r="D172" s="1239" t="s">
        <v>1453</v>
      </c>
      <c r="E172" s="1240">
        <f>SUM(E173:E177)</f>
        <v>17000</v>
      </c>
      <c r="F172" s="1241">
        <f>SUM(F173:F177)</f>
        <v>17000</v>
      </c>
      <c r="G172" s="2602"/>
      <c r="H172" s="727"/>
    </row>
    <row r="173" spans="1:8" ht="21.75" customHeight="1" x14ac:dyDescent="0.2">
      <c r="A173" s="1814"/>
      <c r="B173" s="1815" t="s">
        <v>2</v>
      </c>
      <c r="C173" s="1816" t="s">
        <v>1450</v>
      </c>
      <c r="D173" s="1817" t="s">
        <v>1451</v>
      </c>
      <c r="E173" s="1818"/>
      <c r="F173" s="1819"/>
      <c r="G173" s="2603"/>
      <c r="H173" s="727"/>
    </row>
    <row r="174" spans="1:8" x14ac:dyDescent="0.2">
      <c r="A174" s="1814"/>
      <c r="B174" s="1815" t="s">
        <v>2</v>
      </c>
      <c r="C174" s="1816" t="s">
        <v>1852</v>
      </c>
      <c r="D174" s="1817" t="s">
        <v>1454</v>
      </c>
      <c r="E174" s="1818"/>
      <c r="F174" s="1819"/>
      <c r="G174" s="2603"/>
      <c r="H174" s="727"/>
    </row>
    <row r="175" spans="1:8" x14ac:dyDescent="0.2">
      <c r="A175" s="1814">
        <v>7000</v>
      </c>
      <c r="B175" s="1815" t="s">
        <v>2</v>
      </c>
      <c r="C175" s="1816" t="s">
        <v>1943</v>
      </c>
      <c r="D175" s="1817" t="s">
        <v>1944</v>
      </c>
      <c r="E175" s="1818">
        <v>5000</v>
      </c>
      <c r="F175" s="1819">
        <v>5000</v>
      </c>
      <c r="G175" s="2603"/>
      <c r="H175" s="727"/>
    </row>
    <row r="176" spans="1:8" x14ac:dyDescent="0.2">
      <c r="A176" s="1814"/>
      <c r="B176" s="1815" t="s">
        <v>2</v>
      </c>
      <c r="C176" s="1816" t="s">
        <v>2359</v>
      </c>
      <c r="D176" s="1861" t="s">
        <v>2357</v>
      </c>
      <c r="E176" s="1818">
        <v>9000</v>
      </c>
      <c r="F176" s="1819">
        <v>9000</v>
      </c>
      <c r="G176" s="2603"/>
      <c r="H176" s="727"/>
    </row>
    <row r="177" spans="1:8" x14ac:dyDescent="0.2">
      <c r="A177" s="1814"/>
      <c r="B177" s="1815" t="s">
        <v>2</v>
      </c>
      <c r="C177" s="1816" t="s">
        <v>2590</v>
      </c>
      <c r="D177" s="1861" t="s">
        <v>2358</v>
      </c>
      <c r="E177" s="1818">
        <v>3000</v>
      </c>
      <c r="F177" s="1819">
        <v>3000</v>
      </c>
      <c r="G177" s="2603"/>
      <c r="H177" s="727"/>
    </row>
    <row r="178" spans="1:8" ht="22.5" x14ac:dyDescent="0.2">
      <c r="A178" s="1820">
        <v>0</v>
      </c>
      <c r="B178" s="1821" t="s">
        <v>2</v>
      </c>
      <c r="C178" s="1822" t="s">
        <v>1449</v>
      </c>
      <c r="D178" s="1823" t="s">
        <v>1452</v>
      </c>
      <c r="E178" s="1824"/>
      <c r="F178" s="1825"/>
      <c r="G178" s="2604"/>
      <c r="H178" s="727"/>
    </row>
    <row r="179" spans="1:8" ht="22.5" x14ac:dyDescent="0.2">
      <c r="A179" s="1609">
        <f>A180</f>
        <v>8000</v>
      </c>
      <c r="B179" s="1237" t="s">
        <v>2</v>
      </c>
      <c r="C179" s="1238" t="s">
        <v>6</v>
      </c>
      <c r="D179" s="1239" t="s">
        <v>843</v>
      </c>
      <c r="E179" s="1240">
        <f>E180</f>
        <v>8000</v>
      </c>
      <c r="F179" s="1241">
        <f>F180</f>
        <v>8000</v>
      </c>
      <c r="G179" s="2602"/>
      <c r="H179" s="727"/>
    </row>
    <row r="180" spans="1:8" ht="12" thickBot="1" x14ac:dyDescent="0.25">
      <c r="A180" s="1242">
        <v>8000</v>
      </c>
      <c r="B180" s="1243" t="s">
        <v>2</v>
      </c>
      <c r="C180" s="1244" t="s">
        <v>844</v>
      </c>
      <c r="D180" s="2110" t="s">
        <v>845</v>
      </c>
      <c r="E180" s="1245">
        <v>8000</v>
      </c>
      <c r="F180" s="1246">
        <v>8000</v>
      </c>
      <c r="G180" s="2605"/>
      <c r="H180" s="727"/>
    </row>
    <row r="181" spans="1:8" x14ac:dyDescent="0.2">
      <c r="B181" s="727"/>
      <c r="H181" s="727"/>
    </row>
    <row r="182" spans="1:8" x14ac:dyDescent="0.2">
      <c r="B182" s="1214"/>
      <c r="C182" s="1214"/>
      <c r="D182" s="1247"/>
      <c r="E182" s="1248"/>
      <c r="F182" s="1248"/>
      <c r="G182" s="1248"/>
      <c r="H182" s="1249"/>
    </row>
    <row r="183" spans="1:8" ht="18.75" customHeight="1" x14ac:dyDescent="0.25">
      <c r="B183" s="296" t="s">
        <v>846</v>
      </c>
      <c r="C183" s="296"/>
      <c r="D183" s="296"/>
      <c r="E183" s="296"/>
      <c r="F183" s="296"/>
      <c r="G183" s="296"/>
      <c r="H183" s="1101"/>
    </row>
    <row r="184" spans="1:8" ht="11.25" customHeight="1" thickBot="1" x14ac:dyDescent="0.3">
      <c r="B184" s="2"/>
      <c r="C184" s="2"/>
      <c r="D184" s="2"/>
      <c r="E184" s="297"/>
      <c r="F184" s="297"/>
      <c r="G184" s="468" t="s">
        <v>105</v>
      </c>
      <c r="H184" s="298"/>
    </row>
    <row r="185" spans="1:8" ht="11.25" customHeight="1" x14ac:dyDescent="0.2">
      <c r="A185" s="3103" t="s">
        <v>2151</v>
      </c>
      <c r="B185" s="3115" t="s">
        <v>289</v>
      </c>
      <c r="C185" s="3117" t="s">
        <v>847</v>
      </c>
      <c r="D185" s="3119" t="s">
        <v>848</v>
      </c>
      <c r="E185" s="3202" t="s">
        <v>2160</v>
      </c>
      <c r="F185" s="3113" t="s">
        <v>2153</v>
      </c>
      <c r="G185" s="3227" t="s">
        <v>156</v>
      </c>
      <c r="H185" s="727"/>
    </row>
    <row r="186" spans="1:8" ht="16.5" customHeight="1" thickBot="1" x14ac:dyDescent="0.25">
      <c r="A186" s="3104"/>
      <c r="B186" s="3144"/>
      <c r="C186" s="3141"/>
      <c r="D186" s="3121"/>
      <c r="E186" s="3203"/>
      <c r="F186" s="3147"/>
      <c r="G186" s="3228"/>
      <c r="H186" s="727"/>
    </row>
    <row r="187" spans="1:8" s="748" customFormat="1" ht="15" customHeight="1" thickBot="1" x14ac:dyDescent="0.3">
      <c r="A187" s="890">
        <f>SUM(A188:A188)</f>
        <v>2000</v>
      </c>
      <c r="B187" s="300" t="s">
        <v>1</v>
      </c>
      <c r="C187" s="301" t="s">
        <v>157</v>
      </c>
      <c r="D187" s="302" t="s">
        <v>849</v>
      </c>
      <c r="E187" s="890">
        <f>E188</f>
        <v>2000</v>
      </c>
      <c r="F187" s="890">
        <f>F188</f>
        <v>2000</v>
      </c>
      <c r="G187" s="794" t="s">
        <v>6</v>
      </c>
    </row>
    <row r="188" spans="1:8" ht="12" thickBot="1" x14ac:dyDescent="0.25">
      <c r="A188" s="1250">
        <v>2000</v>
      </c>
      <c r="B188" s="1008" t="s">
        <v>2</v>
      </c>
      <c r="C188" s="563" t="s">
        <v>2591</v>
      </c>
      <c r="D188" s="1251" t="s">
        <v>850</v>
      </c>
      <c r="E188" s="1252">
        <v>2000</v>
      </c>
      <c r="F188" s="1009">
        <v>2000</v>
      </c>
      <c r="G188" s="1253"/>
      <c r="H188" s="727"/>
    </row>
    <row r="189" spans="1:8" ht="11.25" customHeight="1" thickBot="1" x14ac:dyDescent="0.25">
      <c r="A189" s="1250">
        <v>0</v>
      </c>
      <c r="B189" s="1008" t="s">
        <v>2</v>
      </c>
      <c r="C189" s="563" t="s">
        <v>2592</v>
      </c>
      <c r="D189" s="1251" t="s">
        <v>2593</v>
      </c>
      <c r="E189" s="1252">
        <v>0</v>
      </c>
      <c r="F189" s="1009">
        <v>0</v>
      </c>
      <c r="G189" s="1253"/>
    </row>
    <row r="190" spans="1:8" ht="11.25" customHeight="1" x14ac:dyDescent="0.2"/>
    <row r="191" spans="1:8" ht="11.25" customHeight="1" x14ac:dyDescent="0.2"/>
    <row r="192" spans="1:8" ht="18.75" customHeight="1" x14ac:dyDescent="0.25">
      <c r="B192" s="296" t="s">
        <v>2594</v>
      </c>
      <c r="C192" s="296"/>
      <c r="D192" s="296"/>
      <c r="E192" s="296"/>
      <c r="F192" s="296"/>
      <c r="G192" s="296"/>
      <c r="H192" s="1101"/>
    </row>
    <row r="193" spans="1:8" ht="11.25" customHeight="1" thickBot="1" x14ac:dyDescent="0.3">
      <c r="B193" s="2"/>
      <c r="C193" s="2"/>
      <c r="D193" s="2"/>
      <c r="E193" s="297"/>
      <c r="F193" s="297"/>
      <c r="G193" s="297" t="s">
        <v>105</v>
      </c>
      <c r="H193" s="298"/>
    </row>
    <row r="194" spans="1:8" ht="11.25" customHeight="1" x14ac:dyDescent="0.2">
      <c r="A194" s="3103" t="s">
        <v>2151</v>
      </c>
      <c r="B194" s="3115" t="s">
        <v>289</v>
      </c>
      <c r="C194" s="3117" t="s">
        <v>1685</v>
      </c>
      <c r="D194" s="3119" t="s">
        <v>2595</v>
      </c>
      <c r="E194" s="3202" t="s">
        <v>2160</v>
      </c>
      <c r="F194" s="3113" t="s">
        <v>2153</v>
      </c>
      <c r="G194" s="3227" t="s">
        <v>156</v>
      </c>
      <c r="H194" s="727"/>
    </row>
    <row r="195" spans="1:8" ht="16.5" customHeight="1" thickBot="1" x14ac:dyDescent="0.25">
      <c r="A195" s="3104"/>
      <c r="B195" s="3144"/>
      <c r="C195" s="3141"/>
      <c r="D195" s="3121"/>
      <c r="E195" s="3203"/>
      <c r="F195" s="3147"/>
      <c r="G195" s="3228"/>
      <c r="H195" s="727"/>
    </row>
    <row r="196" spans="1:8" s="748" customFormat="1" ht="15" customHeight="1" thickBot="1" x14ac:dyDescent="0.3">
      <c r="A196" s="890">
        <f>SUM(A197:A198)</f>
        <v>0</v>
      </c>
      <c r="B196" s="300" t="s">
        <v>1</v>
      </c>
      <c r="C196" s="301" t="s">
        <v>157</v>
      </c>
      <c r="D196" s="302" t="s">
        <v>849</v>
      </c>
      <c r="E196" s="890">
        <f t="shared" ref="E196:F196" si="0">SUM(E197:E198)</f>
        <v>0</v>
      </c>
      <c r="F196" s="890">
        <f t="shared" si="0"/>
        <v>0</v>
      </c>
      <c r="G196" s="794" t="s">
        <v>6</v>
      </c>
    </row>
    <row r="197" spans="1:8" s="748" customFormat="1" ht="15" customHeight="1" thickBot="1" x14ac:dyDescent="0.3">
      <c r="A197" s="1250">
        <v>0</v>
      </c>
      <c r="B197" s="1008" t="s">
        <v>2</v>
      </c>
      <c r="C197" s="563" t="s">
        <v>1689</v>
      </c>
      <c r="D197" s="1251" t="s">
        <v>1686</v>
      </c>
      <c r="E197" s="1252">
        <v>0</v>
      </c>
      <c r="F197" s="1009">
        <v>0</v>
      </c>
      <c r="G197" s="1253"/>
    </row>
    <row r="198" spans="1:8" ht="12" thickBot="1" x14ac:dyDescent="0.25">
      <c r="A198" s="1250">
        <v>0</v>
      </c>
      <c r="B198" s="1008" t="s">
        <v>2</v>
      </c>
      <c r="C198" s="563" t="s">
        <v>1688</v>
      </c>
      <c r="D198" s="1251" t="s">
        <v>1687</v>
      </c>
      <c r="E198" s="1252">
        <v>0</v>
      </c>
      <c r="F198" s="1009">
        <v>0</v>
      </c>
      <c r="G198" s="1253"/>
      <c r="H198" s="727"/>
    </row>
  </sheetData>
  <mergeCells count="77">
    <mergeCell ref="A1:H1"/>
    <mergeCell ref="A3:H3"/>
    <mergeCell ref="C5:E5"/>
    <mergeCell ref="C7:C8"/>
    <mergeCell ref="D7:D8"/>
    <mergeCell ref="E7:E8"/>
    <mergeCell ref="G24:G25"/>
    <mergeCell ref="H24:H25"/>
    <mergeCell ref="A32:A33"/>
    <mergeCell ref="B32:B33"/>
    <mergeCell ref="C32:C33"/>
    <mergeCell ref="D32:D33"/>
    <mergeCell ref="E32:E33"/>
    <mergeCell ref="F32:F33"/>
    <mergeCell ref="G32:G33"/>
    <mergeCell ref="A24:A25"/>
    <mergeCell ref="B24:B25"/>
    <mergeCell ref="C24:C25"/>
    <mergeCell ref="D24:D25"/>
    <mergeCell ref="E24:E25"/>
    <mergeCell ref="F24:F25"/>
    <mergeCell ref="G79:G80"/>
    <mergeCell ref="A101:A102"/>
    <mergeCell ref="B101:B102"/>
    <mergeCell ref="C101:C102"/>
    <mergeCell ref="D101:D102"/>
    <mergeCell ref="E101:E102"/>
    <mergeCell ref="F101:F102"/>
    <mergeCell ref="G101:G102"/>
    <mergeCell ref="A79:A80"/>
    <mergeCell ref="B79:B80"/>
    <mergeCell ref="C79:C80"/>
    <mergeCell ref="D79:D80"/>
    <mergeCell ref="E79:E80"/>
    <mergeCell ref="F79:F80"/>
    <mergeCell ref="G111:G112"/>
    <mergeCell ref="A141:A142"/>
    <mergeCell ref="B141:B142"/>
    <mergeCell ref="C141:C142"/>
    <mergeCell ref="D141:D142"/>
    <mergeCell ref="E141:E142"/>
    <mergeCell ref="F141:F142"/>
    <mergeCell ref="G141:G142"/>
    <mergeCell ref="A111:A112"/>
    <mergeCell ref="B111:B112"/>
    <mergeCell ref="C111:C112"/>
    <mergeCell ref="D111:D112"/>
    <mergeCell ref="E111:E112"/>
    <mergeCell ref="F111:F112"/>
    <mergeCell ref="G152:G153"/>
    <mergeCell ref="A166:A167"/>
    <mergeCell ref="B166:B167"/>
    <mergeCell ref="C166:C167"/>
    <mergeCell ref="D166:D167"/>
    <mergeCell ref="E166:E167"/>
    <mergeCell ref="F166:F167"/>
    <mergeCell ref="G166:G167"/>
    <mergeCell ref="A152:A153"/>
    <mergeCell ref="B152:B153"/>
    <mergeCell ref="C152:C153"/>
    <mergeCell ref="D152:D153"/>
    <mergeCell ref="E152:E153"/>
    <mergeCell ref="F152:F153"/>
    <mergeCell ref="F194:F195"/>
    <mergeCell ref="G194:G195"/>
    <mergeCell ref="A185:A186"/>
    <mergeCell ref="B185:B186"/>
    <mergeCell ref="C185:C186"/>
    <mergeCell ref="D185:D186"/>
    <mergeCell ref="E185:E186"/>
    <mergeCell ref="A194:A195"/>
    <mergeCell ref="B194:B195"/>
    <mergeCell ref="C194:C195"/>
    <mergeCell ref="D194:D195"/>
    <mergeCell ref="E194:E195"/>
    <mergeCell ref="F185:F186"/>
    <mergeCell ref="G185:G186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8" fitToHeight="3" orientation="portrait" r:id="rId1"/>
  <headerFooter alignWithMargins="0"/>
  <rowBreaks count="2" manualBreakCount="2">
    <brk id="75" max="7" man="1"/>
    <brk id="137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FC17-31F6-4579-8A35-1B05374A438A}">
  <sheetPr>
    <tabColor theme="9" tint="0.39997558519241921"/>
    <pageSetUpPr fitToPage="1"/>
  </sheetPr>
  <dimension ref="A1:J13"/>
  <sheetViews>
    <sheetView zoomScaleNormal="100" workbookViewId="0">
      <selection activeCell="F16" sqref="F16"/>
    </sheetView>
  </sheetViews>
  <sheetFormatPr defaultColWidth="9.140625" defaultRowHeight="12.75" x14ac:dyDescent="0.2"/>
  <cols>
    <col min="1" max="1" width="9.28515625" style="344" customWidth="1"/>
    <col min="2" max="2" width="3.7109375" style="344" customWidth="1"/>
    <col min="3" max="5" width="5.42578125" style="344" customWidth="1"/>
    <col min="6" max="6" width="20.7109375" style="344" customWidth="1"/>
    <col min="7" max="7" width="23.5703125" style="344" customWidth="1"/>
    <col min="8" max="8" width="12.7109375" style="344" customWidth="1"/>
    <col min="9" max="16384" width="9.140625" style="344"/>
  </cols>
  <sheetData>
    <row r="1" spans="1:10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</row>
    <row r="3" spans="1:10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10" ht="15.75" x14ac:dyDescent="0.25">
      <c r="A4" s="728"/>
      <c r="B4" s="728"/>
      <c r="C4" s="728"/>
      <c r="D4" s="728"/>
      <c r="E4" s="728"/>
      <c r="F4" s="728"/>
      <c r="G4" s="728"/>
      <c r="H4" s="728"/>
    </row>
    <row r="5" spans="1:10" ht="15.75" x14ac:dyDescent="0.25">
      <c r="A5" s="3100" t="s">
        <v>584</v>
      </c>
      <c r="B5" s="3100"/>
      <c r="C5" s="3100"/>
      <c r="D5" s="3100"/>
      <c r="E5" s="3100"/>
      <c r="F5" s="3100"/>
      <c r="G5" s="3100"/>
      <c r="H5" s="3100"/>
    </row>
    <row r="6" spans="1:10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10" ht="12.75" customHeight="1" thickBot="1" x14ac:dyDescent="0.25">
      <c r="B7" s="729"/>
      <c r="C7" s="730"/>
      <c r="D7" s="730"/>
      <c r="E7" s="730"/>
      <c r="F7" s="730"/>
      <c r="G7" s="730"/>
      <c r="H7" s="2607" t="s">
        <v>67</v>
      </c>
    </row>
    <row r="8" spans="1:10" s="733" customFormat="1" ht="16.5" customHeight="1" thickBot="1" x14ac:dyDescent="0.25">
      <c r="A8" s="1121" t="s">
        <v>2151</v>
      </c>
      <c r="B8" s="1326" t="s">
        <v>494</v>
      </c>
      <c r="C8" s="1327"/>
      <c r="D8" s="1327"/>
      <c r="E8" s="1328"/>
      <c r="F8" s="3240" t="s">
        <v>495</v>
      </c>
      <c r="G8" s="3241"/>
      <c r="H8" s="2988" t="s">
        <v>2153</v>
      </c>
    </row>
    <row r="9" spans="1:10" s="733" customFormat="1" ht="16.5" customHeight="1" thickBot="1" x14ac:dyDescent="0.3">
      <c r="A9" s="1254">
        <f>A10</f>
        <v>232</v>
      </c>
      <c r="B9" s="734" t="s">
        <v>2</v>
      </c>
      <c r="C9" s="735" t="s">
        <v>496</v>
      </c>
      <c r="D9" s="736" t="s">
        <v>497</v>
      </c>
      <c r="E9" s="737" t="s">
        <v>498</v>
      </c>
      <c r="F9" s="3220" t="s">
        <v>851</v>
      </c>
      <c r="G9" s="3220"/>
      <c r="H9" s="1254">
        <f>H10</f>
        <v>234</v>
      </c>
      <c r="J9" s="2838"/>
    </row>
    <row r="10" spans="1:10" s="733" customFormat="1" ht="25.5" customHeight="1" thickBot="1" x14ac:dyDescent="0.3">
      <c r="A10" s="1255">
        <v>232</v>
      </c>
      <c r="B10" s="1256" t="s">
        <v>159</v>
      </c>
      <c r="C10" s="1257">
        <v>1801</v>
      </c>
      <c r="D10" s="1258">
        <v>3792</v>
      </c>
      <c r="E10" s="1259">
        <v>2122</v>
      </c>
      <c r="F10" s="3239" t="s">
        <v>1355</v>
      </c>
      <c r="G10" s="3239"/>
      <c r="H10" s="3001">
        <v>234</v>
      </c>
    </row>
    <row r="11" spans="1:10" x14ac:dyDescent="0.2">
      <c r="B11" s="912"/>
      <c r="C11" s="913"/>
      <c r="D11" s="914"/>
      <c r="E11" s="729"/>
      <c r="F11" s="915"/>
      <c r="G11" s="915"/>
      <c r="H11" s="916"/>
    </row>
    <row r="12" spans="1:10" x14ac:dyDescent="0.2">
      <c r="A12" s="1020"/>
      <c r="B12" s="1020"/>
      <c r="C12" s="1020"/>
    </row>
    <row r="13" spans="1:10" x14ac:dyDescent="0.2">
      <c r="A13" s="727"/>
      <c r="B13" s="727"/>
      <c r="C13" s="727"/>
      <c r="D13" s="727"/>
      <c r="E13" s="727"/>
      <c r="F13" s="727"/>
      <c r="G13" s="727"/>
    </row>
  </sheetData>
  <mergeCells count="6">
    <mergeCell ref="F10:G10"/>
    <mergeCell ref="A1:H1"/>
    <mergeCell ref="A3:H3"/>
    <mergeCell ref="A5:H5"/>
    <mergeCell ref="F8:G8"/>
    <mergeCell ref="F9:G9"/>
  </mergeCells>
  <printOptions horizontalCentered="1"/>
  <pageMargins left="0.39370078740157483" right="0.19685039370078741" top="0.39370078740157483" bottom="0.59055118110236227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5EF1-8D6B-44FD-991F-5C19946304C8}">
  <sheetPr>
    <tabColor theme="7" tint="0.59999389629810485"/>
  </sheetPr>
  <dimension ref="A1:J107"/>
  <sheetViews>
    <sheetView zoomScaleNormal="100" zoomScaleSheetLayoutView="75" workbookViewId="0">
      <selection activeCell="K20" sqref="K20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0.5703125" style="727" customWidth="1"/>
    <col min="4" max="4" width="45.140625" style="727" customWidth="1"/>
    <col min="5" max="6" width="10.140625" style="727" customWidth="1"/>
    <col min="7" max="7" width="10.85546875" style="727" customWidth="1"/>
    <col min="8" max="8" width="10.85546875" style="781" customWidth="1"/>
    <col min="9" max="9" width="10.140625" style="727" customWidth="1"/>
    <col min="10" max="10" width="9.140625" style="727"/>
    <col min="11" max="11" width="12.140625" style="727" customWidth="1"/>
    <col min="12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9" ht="12.75" customHeight="1" x14ac:dyDescent="0.2"/>
    <row r="3" spans="1:9" s="3" customFormat="1" ht="15.75" x14ac:dyDescent="0.25">
      <c r="A3" s="3100" t="s">
        <v>590</v>
      </c>
      <c r="B3" s="3100"/>
      <c r="C3" s="3100"/>
      <c r="D3" s="3100"/>
      <c r="E3" s="3100"/>
      <c r="F3" s="3100"/>
      <c r="G3" s="3100"/>
      <c r="H3" s="3100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  <c r="H8" s="786"/>
    </row>
    <row r="9" spans="1:9" s="782" customFormat="1" ht="12.75" customHeight="1" thickBot="1" x14ac:dyDescent="0.25">
      <c r="B9" s="163"/>
      <c r="C9" s="164" t="s">
        <v>304</v>
      </c>
      <c r="D9" s="165" t="s">
        <v>305</v>
      </c>
      <c r="E9" s="1960">
        <f>SUM(E10:E15)</f>
        <v>546391.05554999993</v>
      </c>
      <c r="F9" s="727"/>
    </row>
    <row r="10" spans="1:9" s="787" customFormat="1" ht="12.75" customHeight="1" x14ac:dyDescent="0.2">
      <c r="B10" s="168"/>
      <c r="C10" s="1021" t="s">
        <v>400</v>
      </c>
      <c r="D10" s="920" t="s">
        <v>401</v>
      </c>
      <c r="E10" s="171">
        <f>F23</f>
        <v>2500</v>
      </c>
      <c r="F10" s="172"/>
      <c r="G10" s="455"/>
      <c r="H10" s="193"/>
      <c r="I10" s="1260"/>
    </row>
    <row r="11" spans="1:9" s="787" customFormat="1" ht="12.75" customHeight="1" x14ac:dyDescent="0.2">
      <c r="B11" s="168"/>
      <c r="C11" s="169" t="s">
        <v>402</v>
      </c>
      <c r="D11" s="170" t="s">
        <v>403</v>
      </c>
      <c r="E11" s="176">
        <f>H33</f>
        <v>275600</v>
      </c>
      <c r="F11" s="172"/>
      <c r="G11" s="455"/>
      <c r="H11" s="193"/>
      <c r="I11" s="1260"/>
    </row>
    <row r="12" spans="1:9" s="787" customFormat="1" ht="12.75" customHeight="1" x14ac:dyDescent="0.2">
      <c r="B12" s="168"/>
      <c r="C12" s="173" t="s">
        <v>145</v>
      </c>
      <c r="D12" s="174" t="s">
        <v>146</v>
      </c>
      <c r="E12" s="175">
        <f>F42</f>
        <v>4028.6800000000003</v>
      </c>
      <c r="F12" s="172"/>
      <c r="G12" s="455"/>
      <c r="H12" s="193"/>
      <c r="I12" s="1260"/>
    </row>
    <row r="13" spans="1:9" s="787" customFormat="1" ht="12.75" customHeight="1" x14ac:dyDescent="0.2">
      <c r="B13" s="168"/>
      <c r="C13" s="169" t="s">
        <v>147</v>
      </c>
      <c r="D13" s="170" t="s">
        <v>148</v>
      </c>
      <c r="E13" s="209">
        <f>F59</f>
        <v>35091.25</v>
      </c>
      <c r="F13" s="172"/>
      <c r="G13" s="455"/>
      <c r="H13" s="193"/>
      <c r="I13" s="1260"/>
    </row>
    <row r="14" spans="1:9" s="787" customFormat="1" ht="12.75" customHeight="1" x14ac:dyDescent="0.2">
      <c r="B14" s="168"/>
      <c r="C14" s="173" t="s">
        <v>149</v>
      </c>
      <c r="D14" s="174" t="s">
        <v>1469</v>
      </c>
      <c r="E14" s="1959">
        <f>F76</f>
        <v>222771.12555</v>
      </c>
      <c r="F14" s="727"/>
      <c r="G14" s="455"/>
      <c r="H14" s="193"/>
      <c r="I14" s="1260"/>
    </row>
    <row r="15" spans="1:9" s="787" customFormat="1" ht="12.75" customHeight="1" thickBot="1" x14ac:dyDescent="0.25">
      <c r="B15" s="168"/>
      <c r="C15" s="1533" t="s">
        <v>151</v>
      </c>
      <c r="D15" s="1534" t="s">
        <v>1471</v>
      </c>
      <c r="E15" s="1331">
        <f>F92</f>
        <v>6400</v>
      </c>
      <c r="F15" s="177"/>
      <c r="G15" s="455"/>
      <c r="H15" s="193"/>
      <c r="I15" s="1260"/>
    </row>
    <row r="16" spans="1:9" s="3" customFormat="1" ht="12.75" customHeight="1" x14ac:dyDescent="0.25">
      <c r="B16" s="178"/>
      <c r="C16" s="2"/>
      <c r="D16" s="2"/>
      <c r="E16" s="2"/>
      <c r="F16" s="2"/>
    </row>
    <row r="17" spans="1:10" s="3" customFormat="1" ht="12.75" customHeight="1" x14ac:dyDescent="0.25">
      <c r="B17" s="178"/>
      <c r="C17" s="2"/>
      <c r="D17" s="2"/>
      <c r="E17" s="2"/>
      <c r="F17" s="2"/>
      <c r="G17" s="2"/>
    </row>
    <row r="18" spans="1:10" ht="12.75" customHeight="1" x14ac:dyDescent="0.2"/>
    <row r="19" spans="1:10" ht="18.75" customHeight="1" x14ac:dyDescent="0.2">
      <c r="B19" s="180" t="s">
        <v>852</v>
      </c>
      <c r="C19" s="180"/>
      <c r="D19" s="180"/>
      <c r="E19" s="180"/>
      <c r="F19" s="180"/>
      <c r="G19" s="180"/>
      <c r="H19" s="180"/>
    </row>
    <row r="20" spans="1:10" ht="12.75" customHeight="1" thickBot="1" x14ac:dyDescent="0.25">
      <c r="B20" s="783"/>
      <c r="C20" s="783"/>
      <c r="D20" s="783"/>
      <c r="E20" s="162"/>
      <c r="F20" s="162"/>
      <c r="G20" s="162" t="s">
        <v>105</v>
      </c>
      <c r="H20" s="784"/>
    </row>
    <row r="21" spans="1:10" ht="12.75" customHeight="1" x14ac:dyDescent="0.2">
      <c r="A21" s="3103" t="s">
        <v>2151</v>
      </c>
      <c r="B21" s="3181" t="s">
        <v>153</v>
      </c>
      <c r="C21" s="3184" t="s">
        <v>853</v>
      </c>
      <c r="D21" s="3119" t="s">
        <v>406</v>
      </c>
      <c r="E21" s="3204" t="s">
        <v>2160</v>
      </c>
      <c r="F21" s="3113" t="s">
        <v>2153</v>
      </c>
      <c r="G21" s="3130" t="s">
        <v>156</v>
      </c>
      <c r="H21" s="727"/>
    </row>
    <row r="22" spans="1:10" ht="19.5" customHeight="1" thickBot="1" x14ac:dyDescent="0.25">
      <c r="A22" s="3104"/>
      <c r="B22" s="3182"/>
      <c r="C22" s="3185"/>
      <c r="D22" s="3121"/>
      <c r="E22" s="3205"/>
      <c r="F22" s="3147"/>
      <c r="G22" s="3131"/>
      <c r="H22" s="727"/>
    </row>
    <row r="23" spans="1:10" s="748" customFormat="1" ht="15" customHeight="1" thickBot="1" x14ac:dyDescent="0.3">
      <c r="A23" s="166">
        <f>A24</f>
        <v>7000</v>
      </c>
      <c r="B23" s="164" t="s">
        <v>2</v>
      </c>
      <c r="C23" s="433" t="s">
        <v>157</v>
      </c>
      <c r="D23" s="282" t="s">
        <v>158</v>
      </c>
      <c r="E23" s="166">
        <f>E24</f>
        <v>2500</v>
      </c>
      <c r="F23" s="166">
        <f>F24</f>
        <v>2500</v>
      </c>
      <c r="G23" s="794" t="s">
        <v>6</v>
      </c>
    </row>
    <row r="24" spans="1:10" s="748" customFormat="1" ht="12.75" customHeight="1" x14ac:dyDescent="0.25">
      <c r="A24" s="1022">
        <f>SUM(A25:A26)</f>
        <v>7000</v>
      </c>
      <c r="B24" s="381" t="s">
        <v>6</v>
      </c>
      <c r="C24" s="1261" t="s">
        <v>6</v>
      </c>
      <c r="D24" s="1262" t="s">
        <v>407</v>
      </c>
      <c r="E24" s="1263">
        <f>SUM(E25:E26)</f>
        <v>2500</v>
      </c>
      <c r="F24" s="800">
        <f>SUM(F25:F26)</f>
        <v>2500</v>
      </c>
      <c r="G24" s="1264"/>
    </row>
    <row r="25" spans="1:10" s="748" customFormat="1" ht="12.75" customHeight="1" x14ac:dyDescent="0.25">
      <c r="A25" s="991"/>
      <c r="B25" s="879" t="s">
        <v>159</v>
      </c>
      <c r="C25" s="1896" t="s">
        <v>2596</v>
      </c>
      <c r="D25" s="439" t="s">
        <v>2360</v>
      </c>
      <c r="E25" s="993">
        <v>2500</v>
      </c>
      <c r="F25" s="994">
        <v>2500</v>
      </c>
      <c r="G25" s="2622"/>
    </row>
    <row r="26" spans="1:10" s="748" customFormat="1" ht="23.25" thickBot="1" x14ac:dyDescent="0.3">
      <c r="A26" s="1091">
        <v>7000</v>
      </c>
      <c r="B26" s="2548" t="s">
        <v>159</v>
      </c>
      <c r="C26" s="2839" t="s">
        <v>2597</v>
      </c>
      <c r="D26" s="1409" t="s">
        <v>1051</v>
      </c>
      <c r="E26" s="1314"/>
      <c r="F26" s="989"/>
      <c r="G26" s="1978"/>
    </row>
    <row r="27" spans="1:10" ht="12" customHeight="1" x14ac:dyDescent="0.2">
      <c r="B27" s="727"/>
    </row>
    <row r="28" spans="1:10" ht="12.75" customHeight="1" x14ac:dyDescent="0.2">
      <c r="C28" s="1265"/>
      <c r="E28" s="832"/>
      <c r="F28" s="832"/>
      <c r="G28" s="832"/>
    </row>
    <row r="29" spans="1:10" ht="18.75" customHeight="1" x14ac:dyDescent="0.2">
      <c r="B29" s="180" t="s">
        <v>855</v>
      </c>
      <c r="C29" s="180"/>
      <c r="D29" s="180"/>
      <c r="E29" s="180"/>
      <c r="F29" s="180"/>
      <c r="G29" s="180"/>
      <c r="H29" s="160"/>
      <c r="I29" s="160"/>
      <c r="J29" s="160"/>
    </row>
    <row r="30" spans="1:10" ht="12.75" customHeight="1" thickBot="1" x14ac:dyDescent="0.25">
      <c r="B30" s="783"/>
      <c r="C30" s="783"/>
      <c r="D30" s="783"/>
      <c r="E30" s="783"/>
      <c r="F30" s="783"/>
      <c r="G30" s="783"/>
      <c r="H30" s="162" t="s">
        <v>105</v>
      </c>
      <c r="I30" s="162"/>
    </row>
    <row r="31" spans="1:10" ht="12.75" customHeight="1" x14ac:dyDescent="0.2">
      <c r="A31" s="3103" t="s">
        <v>2151</v>
      </c>
      <c r="B31" s="3115" t="s">
        <v>289</v>
      </c>
      <c r="C31" s="3117" t="s">
        <v>856</v>
      </c>
      <c r="D31" s="3119" t="s">
        <v>412</v>
      </c>
      <c r="E31" s="3244" t="s">
        <v>413</v>
      </c>
      <c r="F31" s="3200" t="s">
        <v>414</v>
      </c>
      <c r="G31" s="3204" t="s">
        <v>2160</v>
      </c>
      <c r="H31" s="3242" t="s">
        <v>2153</v>
      </c>
    </row>
    <row r="32" spans="1:10" ht="18" customHeight="1" thickBot="1" x14ac:dyDescent="0.25">
      <c r="A32" s="3104"/>
      <c r="B32" s="3144"/>
      <c r="C32" s="3141"/>
      <c r="D32" s="3121"/>
      <c r="E32" s="3245"/>
      <c r="F32" s="3201"/>
      <c r="G32" s="3205"/>
      <c r="H32" s="3243"/>
    </row>
    <row r="33" spans="1:10" ht="15.75" customHeight="1" thickBot="1" x14ac:dyDescent="0.25">
      <c r="A33" s="938">
        <f>SUM(A34:A35)</f>
        <v>275600</v>
      </c>
      <c r="B33" s="198" t="s">
        <v>2</v>
      </c>
      <c r="C33" s="433" t="s">
        <v>415</v>
      </c>
      <c r="D33" s="282" t="s">
        <v>158</v>
      </c>
      <c r="E33" s="200">
        <f>SUM(E34:E35)</f>
        <v>244691.5</v>
      </c>
      <c r="F33" s="1841">
        <f>SUM(F34:F35)</f>
        <v>30908.5</v>
      </c>
      <c r="G33" s="938">
        <f>SUM(G34:G35)</f>
        <v>275600</v>
      </c>
      <c r="H33" s="1923">
        <f>SUM(H34:H35)</f>
        <v>275600</v>
      </c>
      <c r="J33" s="1266"/>
    </row>
    <row r="34" spans="1:10" ht="12.75" customHeight="1" x14ac:dyDescent="0.2">
      <c r="A34" s="1267">
        <v>273100</v>
      </c>
      <c r="B34" s="1268" t="s">
        <v>159</v>
      </c>
      <c r="C34" s="21" t="s">
        <v>854</v>
      </c>
      <c r="D34" s="2085" t="s">
        <v>857</v>
      </c>
      <c r="E34" s="2086">
        <v>242191.5</v>
      </c>
      <c r="F34" s="2087">
        <v>30908.5</v>
      </c>
      <c r="G34" s="1462">
        <f>E34+F34</f>
        <v>273100</v>
      </c>
      <c r="H34" s="1924">
        <v>273100</v>
      </c>
    </row>
    <row r="35" spans="1:10" ht="12.75" customHeight="1" thickBot="1" x14ac:dyDescent="0.25">
      <c r="A35" s="1250">
        <v>2500</v>
      </c>
      <c r="B35" s="1008" t="s">
        <v>159</v>
      </c>
      <c r="C35" s="27" t="s">
        <v>858</v>
      </c>
      <c r="D35" s="2088" t="s">
        <v>859</v>
      </c>
      <c r="E35" s="2089">
        <v>2500</v>
      </c>
      <c r="F35" s="2090">
        <v>0</v>
      </c>
      <c r="G35" s="1831">
        <f>E35+F35</f>
        <v>2500</v>
      </c>
      <c r="H35" s="1925">
        <v>2500</v>
      </c>
    </row>
    <row r="36" spans="1:10" ht="12.75" customHeight="1" x14ac:dyDescent="0.2">
      <c r="B36" s="727"/>
      <c r="H36" s="727"/>
    </row>
    <row r="37" spans="1:10" ht="12.75" customHeight="1" x14ac:dyDescent="0.2"/>
    <row r="38" spans="1:10" ht="18.75" customHeight="1" x14ac:dyDescent="0.2">
      <c r="B38" s="180" t="s">
        <v>860</v>
      </c>
      <c r="C38" s="180"/>
      <c r="D38" s="180"/>
      <c r="E38" s="180"/>
      <c r="F38" s="180"/>
      <c r="G38" s="180"/>
      <c r="H38" s="1143"/>
    </row>
    <row r="39" spans="1:10" ht="12.75" customHeight="1" thickBot="1" x14ac:dyDescent="0.25">
      <c r="B39" s="783"/>
      <c r="C39" s="783"/>
      <c r="D39" s="783"/>
      <c r="E39" s="217"/>
      <c r="F39" s="217"/>
      <c r="G39" s="162" t="s">
        <v>105</v>
      </c>
      <c r="H39" s="784"/>
    </row>
    <row r="40" spans="1:10" ht="12.75" customHeight="1" x14ac:dyDescent="0.2">
      <c r="A40" s="3103" t="s">
        <v>2151</v>
      </c>
      <c r="B40" s="3181" t="s">
        <v>153</v>
      </c>
      <c r="C40" s="3184" t="s">
        <v>861</v>
      </c>
      <c r="D40" s="3124" t="s">
        <v>189</v>
      </c>
      <c r="E40" s="3204" t="s">
        <v>2160</v>
      </c>
      <c r="F40" s="3113" t="s">
        <v>2153</v>
      </c>
      <c r="G40" s="3130" t="s">
        <v>156</v>
      </c>
      <c r="H40" s="727"/>
    </row>
    <row r="41" spans="1:10" ht="18" customHeight="1" thickBot="1" x14ac:dyDescent="0.25">
      <c r="A41" s="3104"/>
      <c r="B41" s="3182"/>
      <c r="C41" s="3185"/>
      <c r="D41" s="3125"/>
      <c r="E41" s="3205"/>
      <c r="F41" s="3147"/>
      <c r="G41" s="3131"/>
      <c r="H41" s="727"/>
    </row>
    <row r="42" spans="1:10" ht="15" customHeight="1" thickBot="1" x14ac:dyDescent="0.25">
      <c r="A42" s="166">
        <f>A43+A44+A50+A51</f>
        <v>3996.57</v>
      </c>
      <c r="B42" s="282" t="s">
        <v>2</v>
      </c>
      <c r="C42" s="433" t="s">
        <v>157</v>
      </c>
      <c r="D42" s="165" t="s">
        <v>158</v>
      </c>
      <c r="E42" s="166">
        <f>E43+E44+E50+E51</f>
        <v>4028.6800000000003</v>
      </c>
      <c r="F42" s="1611">
        <f>F43+F44+F50+F51</f>
        <v>4028.6800000000003</v>
      </c>
      <c r="G42" s="794" t="s">
        <v>6</v>
      </c>
      <c r="H42" s="727"/>
    </row>
    <row r="43" spans="1:10" ht="12.75" customHeight="1" x14ac:dyDescent="0.2">
      <c r="A43" s="1199">
        <v>60.4</v>
      </c>
      <c r="B43" s="1200" t="s">
        <v>159</v>
      </c>
      <c r="C43" s="285" t="s">
        <v>862</v>
      </c>
      <c r="D43" s="1269" t="s">
        <v>591</v>
      </c>
      <c r="E43" s="1270">
        <v>62.4</v>
      </c>
      <c r="F43" s="1271">
        <v>62.4</v>
      </c>
      <c r="G43" s="1146"/>
      <c r="H43" s="727"/>
    </row>
    <row r="44" spans="1:10" ht="12.75" customHeight="1" x14ac:dyDescent="0.2">
      <c r="A44" s="1272">
        <f>SUM(A45:A49)</f>
        <v>3771.65</v>
      </c>
      <c r="B44" s="1273" t="s">
        <v>159</v>
      </c>
      <c r="C44" s="1274" t="s">
        <v>6</v>
      </c>
      <c r="D44" s="1275" t="s">
        <v>863</v>
      </c>
      <c r="E44" s="1276">
        <f>SUM(E45:E49)</f>
        <v>3801.76</v>
      </c>
      <c r="F44" s="1277">
        <f>SUM(F45:F49)</f>
        <v>3801.76</v>
      </c>
      <c r="G44" s="229"/>
      <c r="H44" s="727"/>
    </row>
    <row r="45" spans="1:10" ht="12.75" customHeight="1" x14ac:dyDescent="0.2">
      <c r="A45" s="823">
        <v>1000</v>
      </c>
      <c r="B45" s="1278" t="s">
        <v>168</v>
      </c>
      <c r="C45" s="1279" t="s">
        <v>864</v>
      </c>
      <c r="D45" s="1280" t="s">
        <v>865</v>
      </c>
      <c r="E45" s="1281">
        <v>1000</v>
      </c>
      <c r="F45" s="1116">
        <v>1000</v>
      </c>
      <c r="G45" s="965"/>
      <c r="H45" s="727"/>
    </row>
    <row r="46" spans="1:10" ht="12.75" customHeight="1" x14ac:dyDescent="0.2">
      <c r="A46" s="823">
        <v>300</v>
      </c>
      <c r="B46" s="1278" t="s">
        <v>168</v>
      </c>
      <c r="C46" s="1279" t="s">
        <v>866</v>
      </c>
      <c r="D46" s="1280" t="s">
        <v>867</v>
      </c>
      <c r="E46" s="1281">
        <v>300</v>
      </c>
      <c r="F46" s="1116">
        <v>300</v>
      </c>
      <c r="G46" s="965"/>
      <c r="H46" s="727"/>
    </row>
    <row r="47" spans="1:10" ht="12.75" customHeight="1" x14ac:dyDescent="0.2">
      <c r="A47" s="823">
        <v>1581.25</v>
      </c>
      <c r="B47" s="1278" t="s">
        <v>168</v>
      </c>
      <c r="C47" s="1279" t="s">
        <v>868</v>
      </c>
      <c r="D47" s="1280" t="s">
        <v>869</v>
      </c>
      <c r="E47" s="1281">
        <v>1567.5</v>
      </c>
      <c r="F47" s="1116">
        <v>1567.5</v>
      </c>
      <c r="G47" s="965"/>
      <c r="H47" s="727"/>
    </row>
    <row r="48" spans="1:10" ht="12.75" customHeight="1" x14ac:dyDescent="0.2">
      <c r="A48" s="823">
        <v>600</v>
      </c>
      <c r="B48" s="1278" t="s">
        <v>168</v>
      </c>
      <c r="C48" s="1279" t="s">
        <v>870</v>
      </c>
      <c r="D48" s="1280" t="s">
        <v>1884</v>
      </c>
      <c r="E48" s="1281">
        <v>600</v>
      </c>
      <c r="F48" s="1116">
        <v>600</v>
      </c>
      <c r="G48" s="965"/>
      <c r="H48" s="727"/>
    </row>
    <row r="49" spans="1:8" ht="22.5" x14ac:dyDescent="0.2">
      <c r="A49" s="863">
        <v>290.39999999999998</v>
      </c>
      <c r="B49" s="426" t="s">
        <v>168</v>
      </c>
      <c r="C49" s="405" t="s">
        <v>1457</v>
      </c>
      <c r="D49" s="480" t="s">
        <v>1458</v>
      </c>
      <c r="E49" s="833">
        <v>334.26</v>
      </c>
      <c r="F49" s="834">
        <v>334.26</v>
      </c>
      <c r="G49" s="965"/>
      <c r="H49" s="727"/>
    </row>
    <row r="50" spans="1:8" ht="12.75" customHeight="1" x14ac:dyDescent="0.2">
      <c r="A50" s="1832">
        <v>164.52</v>
      </c>
      <c r="B50" s="1833" t="s">
        <v>159</v>
      </c>
      <c r="C50" s="1834" t="s">
        <v>871</v>
      </c>
      <c r="D50" s="1835" t="s">
        <v>872</v>
      </c>
      <c r="E50" s="1836">
        <v>164.52</v>
      </c>
      <c r="F50" s="1837">
        <v>164.52</v>
      </c>
      <c r="G50" s="1838"/>
      <c r="H50" s="727"/>
    </row>
    <row r="51" spans="1:8" ht="12.75" customHeight="1" x14ac:dyDescent="0.2">
      <c r="A51" s="1050">
        <f>A52</f>
        <v>0</v>
      </c>
      <c r="B51" s="1282" t="s">
        <v>159</v>
      </c>
      <c r="C51" s="627" t="s">
        <v>6</v>
      </c>
      <c r="D51" s="628" t="s">
        <v>438</v>
      </c>
      <c r="E51" s="1171">
        <f>SUM(E52:E52)</f>
        <v>0</v>
      </c>
      <c r="F51" s="1055">
        <f>SUM(F52:F52)</f>
        <v>0</v>
      </c>
      <c r="G51" s="1155"/>
      <c r="H51" s="727"/>
    </row>
    <row r="52" spans="1:8" ht="12.75" customHeight="1" thickBot="1" x14ac:dyDescent="0.25">
      <c r="A52" s="1179">
        <v>0</v>
      </c>
      <c r="B52" s="1839" t="s">
        <v>168</v>
      </c>
      <c r="C52" s="292" t="s">
        <v>873</v>
      </c>
      <c r="D52" s="1283" t="s">
        <v>592</v>
      </c>
      <c r="E52" s="1840">
        <v>0</v>
      </c>
      <c r="F52" s="897">
        <v>0</v>
      </c>
      <c r="G52" s="982"/>
      <c r="H52" s="727"/>
    </row>
    <row r="53" spans="1:8" ht="12.75" customHeight="1" x14ac:dyDescent="0.2">
      <c r="A53" s="233"/>
      <c r="B53" s="523"/>
      <c r="C53" s="524"/>
      <c r="D53" s="185"/>
      <c r="E53" s="233"/>
      <c r="F53" s="786"/>
      <c r="G53" s="857"/>
      <c r="H53" s="727"/>
    </row>
    <row r="54" spans="1:8" ht="12.75" customHeight="1" x14ac:dyDescent="0.2"/>
    <row r="55" spans="1:8" ht="18.75" customHeight="1" x14ac:dyDescent="0.2">
      <c r="B55" s="180" t="s">
        <v>874</v>
      </c>
      <c r="C55" s="180"/>
      <c r="D55" s="180"/>
      <c r="E55" s="180"/>
      <c r="F55" s="180"/>
      <c r="G55" s="180"/>
      <c r="H55" s="1143"/>
    </row>
    <row r="56" spans="1:8" ht="12.75" customHeight="1" thickBot="1" x14ac:dyDescent="0.25">
      <c r="B56" s="783"/>
      <c r="C56" s="783"/>
      <c r="D56" s="783"/>
      <c r="E56" s="217"/>
      <c r="F56" s="217"/>
      <c r="G56" s="162" t="s">
        <v>105</v>
      </c>
      <c r="H56" s="784"/>
    </row>
    <row r="57" spans="1:8" ht="12.75" customHeight="1" x14ac:dyDescent="0.2">
      <c r="A57" s="3103" t="s">
        <v>2151</v>
      </c>
      <c r="B57" s="3181" t="s">
        <v>153</v>
      </c>
      <c r="C57" s="3184" t="s">
        <v>875</v>
      </c>
      <c r="D57" s="3124" t="s">
        <v>269</v>
      </c>
      <c r="E57" s="3204" t="s">
        <v>2160</v>
      </c>
      <c r="F57" s="3113" t="s">
        <v>2153</v>
      </c>
      <c r="G57" s="3130" t="s">
        <v>156</v>
      </c>
      <c r="H57" s="727"/>
    </row>
    <row r="58" spans="1:8" ht="21.75" customHeight="1" thickBot="1" x14ac:dyDescent="0.25">
      <c r="A58" s="3104"/>
      <c r="B58" s="3182"/>
      <c r="C58" s="3185"/>
      <c r="D58" s="3125"/>
      <c r="E58" s="3205"/>
      <c r="F58" s="3147"/>
      <c r="G58" s="3131"/>
      <c r="H58" s="727"/>
    </row>
    <row r="59" spans="1:8" ht="15.75" customHeight="1" thickBot="1" x14ac:dyDescent="0.25">
      <c r="A59" s="166">
        <f>SUM(A60:A69)</f>
        <v>33299.75</v>
      </c>
      <c r="B59" s="164" t="s">
        <v>2</v>
      </c>
      <c r="C59" s="433" t="s">
        <v>157</v>
      </c>
      <c r="D59" s="165" t="s">
        <v>158</v>
      </c>
      <c r="E59" s="166">
        <f>SUM(E60:E69)</f>
        <v>35091.25</v>
      </c>
      <c r="F59" s="166">
        <f>SUM(F60:F69)</f>
        <v>35091.25</v>
      </c>
      <c r="G59" s="794" t="s">
        <v>6</v>
      </c>
      <c r="H59" s="727"/>
    </row>
    <row r="60" spans="1:8" s="748" customFormat="1" ht="12.75" customHeight="1" x14ac:dyDescent="0.25">
      <c r="A60" s="526">
        <v>17918.5</v>
      </c>
      <c r="B60" s="1394" t="s">
        <v>2</v>
      </c>
      <c r="C60" s="528" t="s">
        <v>1473</v>
      </c>
      <c r="D60" s="1830" t="s">
        <v>1456</v>
      </c>
      <c r="E60" s="530">
        <v>13000</v>
      </c>
      <c r="F60" s="531">
        <v>13000</v>
      </c>
      <c r="G60" s="353"/>
    </row>
    <row r="61" spans="1:8" s="748" customFormat="1" ht="12.75" customHeight="1" x14ac:dyDescent="0.25">
      <c r="A61" s="1291">
        <v>2200</v>
      </c>
      <c r="B61" s="846" t="s">
        <v>2</v>
      </c>
      <c r="C61" s="408" t="s">
        <v>876</v>
      </c>
      <c r="D61" s="1292" t="s">
        <v>1472</v>
      </c>
      <c r="E61" s="1293">
        <v>2640</v>
      </c>
      <c r="F61" s="1294">
        <v>2640</v>
      </c>
      <c r="G61" s="1295"/>
    </row>
    <row r="62" spans="1:8" s="748" customFormat="1" ht="12.75" customHeight="1" x14ac:dyDescent="0.25">
      <c r="A62" s="863">
        <v>5800</v>
      </c>
      <c r="B62" s="426" t="s">
        <v>2</v>
      </c>
      <c r="C62" s="405" t="s">
        <v>877</v>
      </c>
      <c r="D62" s="721" t="s">
        <v>878</v>
      </c>
      <c r="E62" s="833">
        <v>9000</v>
      </c>
      <c r="F62" s="834">
        <v>9000</v>
      </c>
      <c r="G62" s="276"/>
    </row>
    <row r="63" spans="1:8" s="748" customFormat="1" ht="12.75" customHeight="1" x14ac:dyDescent="0.25">
      <c r="A63" s="1287">
        <v>200</v>
      </c>
      <c r="B63" s="426" t="s">
        <v>2</v>
      </c>
      <c r="C63" s="405" t="s">
        <v>879</v>
      </c>
      <c r="D63" s="713" t="s">
        <v>593</v>
      </c>
      <c r="E63" s="1288">
        <v>200</v>
      </c>
      <c r="F63" s="1289">
        <v>200</v>
      </c>
      <c r="G63" s="276"/>
    </row>
    <row r="64" spans="1:8" s="748" customFormat="1" ht="12.75" customHeight="1" x14ac:dyDescent="0.25">
      <c r="A64" s="991">
        <v>1581.25</v>
      </c>
      <c r="B64" s="1298" t="s">
        <v>2</v>
      </c>
      <c r="C64" s="985" t="s">
        <v>880</v>
      </c>
      <c r="D64" s="969" t="s">
        <v>869</v>
      </c>
      <c r="E64" s="993">
        <v>1581.25</v>
      </c>
      <c r="F64" s="994">
        <v>1581.25</v>
      </c>
      <c r="G64" s="278"/>
    </row>
    <row r="65" spans="1:9" s="748" customFormat="1" ht="12.75" customHeight="1" x14ac:dyDescent="0.25">
      <c r="A65" s="1287">
        <v>400</v>
      </c>
      <c r="B65" s="426" t="s">
        <v>2</v>
      </c>
      <c r="C65" s="1300" t="s">
        <v>1885</v>
      </c>
      <c r="D65" s="2091" t="s">
        <v>1742</v>
      </c>
      <c r="E65" s="1288">
        <v>400</v>
      </c>
      <c r="F65" s="1289">
        <v>400</v>
      </c>
      <c r="G65" s="1208"/>
    </row>
    <row r="66" spans="1:9" s="748" customFormat="1" ht="22.5" x14ac:dyDescent="0.25">
      <c r="A66" s="1287">
        <v>200</v>
      </c>
      <c r="B66" s="426" t="s">
        <v>2</v>
      </c>
      <c r="C66" s="1300" t="s">
        <v>881</v>
      </c>
      <c r="D66" s="1172" t="s">
        <v>594</v>
      </c>
      <c r="E66" s="1288">
        <v>200</v>
      </c>
      <c r="F66" s="1289">
        <v>200</v>
      </c>
      <c r="G66" s="1208"/>
    </row>
    <row r="67" spans="1:9" ht="12.75" customHeight="1" x14ac:dyDescent="0.2">
      <c r="A67" s="823">
        <v>5000</v>
      </c>
      <c r="B67" s="426" t="s">
        <v>2</v>
      </c>
      <c r="C67" s="2625" t="s">
        <v>1052</v>
      </c>
      <c r="D67" s="2626" t="s">
        <v>882</v>
      </c>
      <c r="E67" s="1281">
        <v>5000</v>
      </c>
      <c r="F67" s="1116">
        <v>5000</v>
      </c>
      <c r="G67" s="2627"/>
    </row>
    <row r="68" spans="1:9" ht="12.75" customHeight="1" x14ac:dyDescent="0.2">
      <c r="A68" s="2623"/>
      <c r="B68" s="1298" t="s">
        <v>2</v>
      </c>
      <c r="C68" s="2955" t="s">
        <v>2598</v>
      </c>
      <c r="D68" s="2953" t="s">
        <v>2361</v>
      </c>
      <c r="E68" s="1497">
        <v>70</v>
      </c>
      <c r="F68" s="1301">
        <v>70</v>
      </c>
      <c r="G68" s="2624"/>
    </row>
    <row r="69" spans="1:9" ht="12.75" customHeight="1" thickBot="1" x14ac:dyDescent="0.25">
      <c r="A69" s="1786"/>
      <c r="B69" s="870" t="s">
        <v>2</v>
      </c>
      <c r="C69" s="2956" t="s">
        <v>2599</v>
      </c>
      <c r="D69" s="2954" t="s">
        <v>2362</v>
      </c>
      <c r="E69" s="1505">
        <v>3000</v>
      </c>
      <c r="F69" s="1506">
        <v>3000</v>
      </c>
      <c r="G69" s="1213"/>
    </row>
    <row r="70" spans="1:9" ht="12.75" customHeight="1" x14ac:dyDescent="0.2"/>
    <row r="71" spans="1:9" ht="12.75" customHeight="1" x14ac:dyDescent="0.2"/>
    <row r="72" spans="1:9" ht="18.75" customHeight="1" x14ac:dyDescent="0.2">
      <c r="B72" s="180" t="s">
        <v>883</v>
      </c>
      <c r="C72" s="180"/>
      <c r="D72" s="180"/>
      <c r="E72" s="180"/>
      <c r="F72" s="180"/>
      <c r="G72" s="180"/>
      <c r="H72" s="161"/>
    </row>
    <row r="73" spans="1:9" ht="12.75" customHeight="1" thickBot="1" x14ac:dyDescent="0.25">
      <c r="B73" s="783"/>
      <c r="C73" s="783"/>
      <c r="D73" s="783"/>
      <c r="E73" s="162"/>
      <c r="F73" s="162"/>
      <c r="G73" s="162" t="s">
        <v>105</v>
      </c>
      <c r="H73" s="784"/>
    </row>
    <row r="74" spans="1:9" ht="12.75" customHeight="1" x14ac:dyDescent="0.2">
      <c r="A74" s="3103" t="s">
        <v>2151</v>
      </c>
      <c r="B74" s="3206" t="s">
        <v>153</v>
      </c>
      <c r="C74" s="3184" t="s">
        <v>884</v>
      </c>
      <c r="D74" s="3119" t="s">
        <v>286</v>
      </c>
      <c r="E74" s="3204" t="s">
        <v>2160</v>
      </c>
      <c r="F74" s="3113" t="s">
        <v>2153</v>
      </c>
      <c r="G74" s="3130" t="s">
        <v>156</v>
      </c>
      <c r="H74" s="727"/>
    </row>
    <row r="75" spans="1:9" ht="17.25" customHeight="1" thickBot="1" x14ac:dyDescent="0.25">
      <c r="A75" s="3104"/>
      <c r="B75" s="3207"/>
      <c r="C75" s="3185"/>
      <c r="D75" s="3121"/>
      <c r="E75" s="3205"/>
      <c r="F75" s="3147"/>
      <c r="G75" s="3131"/>
      <c r="H75" s="727"/>
    </row>
    <row r="76" spans="1:9" s="748" customFormat="1" ht="14.25" customHeight="1" thickBot="1" x14ac:dyDescent="0.25">
      <c r="A76" s="166">
        <f>A77</f>
        <v>231271.13500000001</v>
      </c>
      <c r="B76" s="199" t="s">
        <v>2</v>
      </c>
      <c r="C76" s="433" t="s">
        <v>157</v>
      </c>
      <c r="D76" s="165" t="s">
        <v>158</v>
      </c>
      <c r="E76" s="1960">
        <f>E77</f>
        <v>222771.12555</v>
      </c>
      <c r="F76" s="1960">
        <f>F77</f>
        <v>222771.12555</v>
      </c>
      <c r="G76" s="794" t="s">
        <v>6</v>
      </c>
      <c r="H76" s="727"/>
    </row>
    <row r="77" spans="1:9" ht="12.75" customHeight="1" x14ac:dyDescent="0.2">
      <c r="A77" s="1199">
        <f>SUM(A78:A85)</f>
        <v>231271.13500000001</v>
      </c>
      <c r="B77" s="2636" t="s">
        <v>6</v>
      </c>
      <c r="C77" s="2637" t="s">
        <v>6</v>
      </c>
      <c r="D77" s="2638" t="s">
        <v>287</v>
      </c>
      <c r="E77" s="2639">
        <f>SUM(E78:E85)</f>
        <v>222771.12555</v>
      </c>
      <c r="F77" s="2640">
        <f>SUM(F78:F85)</f>
        <v>222771.12555</v>
      </c>
      <c r="G77" s="1305"/>
      <c r="I77" s="832"/>
    </row>
    <row r="78" spans="1:9" ht="12.75" customHeight="1" x14ac:dyDescent="0.2">
      <c r="A78" s="865">
        <v>52777.78</v>
      </c>
      <c r="B78" s="1306" t="s">
        <v>2</v>
      </c>
      <c r="C78" s="1307" t="s">
        <v>885</v>
      </c>
      <c r="D78" s="1308" t="s">
        <v>1053</v>
      </c>
      <c r="E78" s="2634">
        <v>52777.78</v>
      </c>
      <c r="F78" s="2635">
        <v>52777.78</v>
      </c>
      <c r="G78" s="1311"/>
      <c r="H78" s="727"/>
    </row>
    <row r="79" spans="1:9" ht="22.5" x14ac:dyDescent="0.2">
      <c r="A79" s="863">
        <v>40000</v>
      </c>
      <c r="B79" s="1065" t="s">
        <v>2</v>
      </c>
      <c r="C79" s="1207" t="s">
        <v>1743</v>
      </c>
      <c r="D79" s="1431" t="s">
        <v>1744</v>
      </c>
      <c r="E79" s="2628">
        <v>40000</v>
      </c>
      <c r="F79" s="2629">
        <v>40000</v>
      </c>
      <c r="G79" s="1313"/>
      <c r="H79" s="727"/>
    </row>
    <row r="80" spans="1:9" x14ac:dyDescent="0.2">
      <c r="A80" s="863">
        <v>100000</v>
      </c>
      <c r="B80" s="1826" t="s">
        <v>2</v>
      </c>
      <c r="C80" s="1827" t="s">
        <v>1455</v>
      </c>
      <c r="D80" s="1980" t="s">
        <v>1751</v>
      </c>
      <c r="E80" s="2634">
        <v>100000</v>
      </c>
      <c r="F80" s="2635">
        <v>100000</v>
      </c>
      <c r="G80" s="1066"/>
      <c r="H80" s="727"/>
    </row>
    <row r="81" spans="1:8" ht="12.75" customHeight="1" x14ac:dyDescent="0.2">
      <c r="A81" s="865">
        <v>6760.0150000000003</v>
      </c>
      <c r="B81" s="1826" t="s">
        <v>2</v>
      </c>
      <c r="C81" s="1827" t="s">
        <v>1745</v>
      </c>
      <c r="D81" s="1828" t="s">
        <v>1746</v>
      </c>
      <c r="E81" s="2634">
        <v>6760.02</v>
      </c>
      <c r="F81" s="2635">
        <v>6760.02</v>
      </c>
      <c r="G81" s="1829"/>
      <c r="H81" s="727"/>
    </row>
    <row r="82" spans="1:8" x14ac:dyDescent="0.2">
      <c r="A82" s="863">
        <v>12554.76</v>
      </c>
      <c r="B82" s="1065" t="s">
        <v>2</v>
      </c>
      <c r="C82" s="1312" t="s">
        <v>1747</v>
      </c>
      <c r="D82" s="1979" t="s">
        <v>1748</v>
      </c>
      <c r="E82" s="2628">
        <v>12554.75171</v>
      </c>
      <c r="F82" s="2629">
        <v>12554.75171</v>
      </c>
      <c r="G82" s="1313"/>
      <c r="H82" s="727"/>
    </row>
    <row r="83" spans="1:8" x14ac:dyDescent="0.2">
      <c r="A83" s="863">
        <v>4178.58</v>
      </c>
      <c r="B83" s="1065" t="s">
        <v>2</v>
      </c>
      <c r="C83" s="1312" t="s">
        <v>1749</v>
      </c>
      <c r="D83" s="1979" t="s">
        <v>1750</v>
      </c>
      <c r="E83" s="2628">
        <v>4178.57384</v>
      </c>
      <c r="F83" s="2629">
        <v>4178.57384</v>
      </c>
      <c r="G83" s="1313"/>
      <c r="H83" s="727"/>
    </row>
    <row r="84" spans="1:8" ht="12.75" customHeight="1" x14ac:dyDescent="0.2">
      <c r="A84" s="863">
        <v>15000</v>
      </c>
      <c r="B84" s="1065" t="s">
        <v>2</v>
      </c>
      <c r="C84" s="1312" t="s">
        <v>1886</v>
      </c>
      <c r="D84" s="1979" t="s">
        <v>1752</v>
      </c>
      <c r="E84" s="2628">
        <v>0</v>
      </c>
      <c r="F84" s="2629">
        <v>0</v>
      </c>
      <c r="G84" s="1313"/>
    </row>
    <row r="85" spans="1:8" ht="23.25" thickBot="1" x14ac:dyDescent="0.25">
      <c r="A85" s="1091"/>
      <c r="B85" s="1414" t="s">
        <v>2</v>
      </c>
      <c r="C85" s="2839" t="s">
        <v>2600</v>
      </c>
      <c r="D85" s="1914" t="s">
        <v>2363</v>
      </c>
      <c r="E85" s="2630">
        <v>6500</v>
      </c>
      <c r="F85" s="2641">
        <v>6500</v>
      </c>
      <c r="G85" s="1315"/>
    </row>
    <row r="86" spans="1:8" ht="12.75" customHeight="1" x14ac:dyDescent="0.2">
      <c r="A86" s="793"/>
      <c r="B86" s="791"/>
      <c r="C86" s="2631"/>
      <c r="D86" s="2632"/>
      <c r="E86" s="2633"/>
      <c r="F86" s="812"/>
      <c r="G86" s="781"/>
    </row>
    <row r="87" spans="1:8" x14ac:dyDescent="0.2">
      <c r="B87" s="1316"/>
      <c r="C87" s="1317"/>
      <c r="D87" s="1318"/>
      <c r="E87" s="1319"/>
      <c r="F87" s="1319"/>
      <c r="G87" s="1319"/>
      <c r="H87" s="786"/>
    </row>
    <row r="88" spans="1:8" ht="18" customHeight="1" x14ac:dyDescent="0.25">
      <c r="B88" s="296" t="s">
        <v>886</v>
      </c>
      <c r="C88" s="296"/>
      <c r="D88" s="296"/>
      <c r="E88" s="296"/>
      <c r="F88" s="296"/>
      <c r="G88" s="296"/>
      <c r="H88" s="1101"/>
    </row>
    <row r="89" spans="1:8" ht="12.75" customHeight="1" thickBot="1" x14ac:dyDescent="0.3">
      <c r="B89" s="2"/>
      <c r="C89" s="2"/>
      <c r="D89" s="2"/>
      <c r="E89" s="297"/>
      <c r="F89" s="297"/>
      <c r="G89" s="297" t="s">
        <v>105</v>
      </c>
      <c r="H89" s="298"/>
    </row>
    <row r="90" spans="1:8" ht="12.75" customHeight="1" x14ac:dyDescent="0.2">
      <c r="A90" s="3103" t="s">
        <v>2151</v>
      </c>
      <c r="B90" s="3128" t="s">
        <v>289</v>
      </c>
      <c r="C90" s="3117" t="s">
        <v>887</v>
      </c>
      <c r="D90" s="3119" t="s">
        <v>290</v>
      </c>
      <c r="E90" s="3204" t="s">
        <v>2160</v>
      </c>
      <c r="F90" s="3113" t="s">
        <v>2153</v>
      </c>
      <c r="G90" s="3130" t="s">
        <v>156</v>
      </c>
      <c r="H90" s="727"/>
    </row>
    <row r="91" spans="1:8" ht="18" customHeight="1" thickBot="1" x14ac:dyDescent="0.25">
      <c r="A91" s="3104"/>
      <c r="B91" s="3140"/>
      <c r="C91" s="3141"/>
      <c r="D91" s="3121"/>
      <c r="E91" s="3205"/>
      <c r="F91" s="3147"/>
      <c r="G91" s="3131"/>
      <c r="H91" s="727"/>
    </row>
    <row r="92" spans="1:8" s="748" customFormat="1" ht="15" customHeight="1" thickBot="1" x14ac:dyDescent="0.3">
      <c r="A92" s="890">
        <f>A93</f>
        <v>1900</v>
      </c>
      <c r="B92" s="1204" t="s">
        <v>1</v>
      </c>
      <c r="C92" s="301" t="s">
        <v>157</v>
      </c>
      <c r="D92" s="302" t="s">
        <v>292</v>
      </c>
      <c r="E92" s="890">
        <f>E93</f>
        <v>6400</v>
      </c>
      <c r="F92" s="1320">
        <f>F93</f>
        <v>6400</v>
      </c>
      <c r="G92" s="794" t="s">
        <v>6</v>
      </c>
    </row>
    <row r="93" spans="1:8" s="748" customFormat="1" ht="12.75" customHeight="1" x14ac:dyDescent="0.25">
      <c r="A93" s="1050">
        <f>SUM(A94:A96)</f>
        <v>1900</v>
      </c>
      <c r="B93" s="1321" t="s">
        <v>2</v>
      </c>
      <c r="C93" s="1321" t="s">
        <v>6</v>
      </c>
      <c r="D93" s="1322" t="s">
        <v>888</v>
      </c>
      <c r="E93" s="1171">
        <f>SUM(E94:E97)</f>
        <v>6400</v>
      </c>
      <c r="F93" s="1323">
        <f>SUM(F94:F97)</f>
        <v>6400</v>
      </c>
      <c r="G93" s="1186"/>
    </row>
    <row r="94" spans="1:8" s="748" customFormat="1" ht="22.5" x14ac:dyDescent="0.25">
      <c r="A94" s="1056">
        <v>950</v>
      </c>
      <c r="B94" s="463" t="s">
        <v>2</v>
      </c>
      <c r="C94" s="931">
        <v>9010000</v>
      </c>
      <c r="D94" s="272" t="s">
        <v>889</v>
      </c>
      <c r="E94" s="1173">
        <v>950</v>
      </c>
      <c r="F94" s="1324">
        <v>950</v>
      </c>
      <c r="G94" s="984"/>
    </row>
    <row r="95" spans="1:8" s="748" customFormat="1" ht="12.75" customHeight="1" x14ac:dyDescent="0.25">
      <c r="A95" s="1056">
        <v>650</v>
      </c>
      <c r="B95" s="463" t="s">
        <v>2</v>
      </c>
      <c r="C95" s="931">
        <v>9020000</v>
      </c>
      <c r="D95" s="713" t="s">
        <v>890</v>
      </c>
      <c r="E95" s="1173">
        <v>650</v>
      </c>
      <c r="F95" s="1324">
        <v>650</v>
      </c>
      <c r="G95" s="1208"/>
    </row>
    <row r="96" spans="1:8" s="748" customFormat="1" ht="12.75" customHeight="1" x14ac:dyDescent="0.25">
      <c r="A96" s="1056">
        <v>300</v>
      </c>
      <c r="B96" s="463" t="s">
        <v>2</v>
      </c>
      <c r="C96" s="931">
        <v>9030000</v>
      </c>
      <c r="D96" s="713" t="s">
        <v>891</v>
      </c>
      <c r="E96" s="1173">
        <v>300</v>
      </c>
      <c r="F96" s="1324">
        <v>300</v>
      </c>
      <c r="G96" s="1208"/>
    </row>
    <row r="97" spans="1:8" s="748" customFormat="1" ht="12" customHeight="1" thickBot="1" x14ac:dyDescent="0.3">
      <c r="A97" s="1250">
        <v>0</v>
      </c>
      <c r="B97" s="2642" t="s">
        <v>2</v>
      </c>
      <c r="C97" s="2643">
        <v>9040000</v>
      </c>
      <c r="D97" s="2644" t="s">
        <v>2364</v>
      </c>
      <c r="E97" s="1252">
        <v>4500</v>
      </c>
      <c r="F97" s="2645">
        <v>4500</v>
      </c>
      <c r="G97" s="2646"/>
    </row>
    <row r="98" spans="1:8" ht="12" customHeight="1" x14ac:dyDescent="0.2"/>
    <row r="99" spans="1:8" ht="12" customHeight="1" x14ac:dyDescent="0.2"/>
    <row r="100" spans="1:8" x14ac:dyDescent="0.2">
      <c r="B100" s="727"/>
      <c r="H100" s="727"/>
    </row>
    <row r="101" spans="1:8" x14ac:dyDescent="0.2">
      <c r="B101" s="727"/>
      <c r="H101" s="727"/>
    </row>
    <row r="102" spans="1:8" x14ac:dyDescent="0.2">
      <c r="B102" s="727"/>
      <c r="H102" s="727"/>
    </row>
    <row r="103" spans="1:8" x14ac:dyDescent="0.2">
      <c r="B103" s="727"/>
      <c r="H103" s="727"/>
    </row>
    <row r="104" spans="1:8" x14ac:dyDescent="0.2">
      <c r="B104" s="727"/>
      <c r="H104" s="727"/>
    </row>
    <row r="105" spans="1:8" x14ac:dyDescent="0.2">
      <c r="B105" s="727"/>
      <c r="H105" s="727"/>
    </row>
    <row r="106" spans="1:8" x14ac:dyDescent="0.2">
      <c r="B106" s="727"/>
      <c r="H106" s="727"/>
    </row>
    <row r="107" spans="1:8" x14ac:dyDescent="0.2">
      <c r="B107" s="727"/>
      <c r="H107" s="727"/>
    </row>
  </sheetData>
  <mergeCells count="49">
    <mergeCell ref="A1:H1"/>
    <mergeCell ref="A3:H3"/>
    <mergeCell ref="C5:E5"/>
    <mergeCell ref="C7:C8"/>
    <mergeCell ref="D7:D8"/>
    <mergeCell ref="E7:E8"/>
    <mergeCell ref="G21:G22"/>
    <mergeCell ref="A31:A32"/>
    <mergeCell ref="B31:B32"/>
    <mergeCell ref="C31:C32"/>
    <mergeCell ref="D31:D32"/>
    <mergeCell ref="E31:E32"/>
    <mergeCell ref="F31:F32"/>
    <mergeCell ref="G31:G32"/>
    <mergeCell ref="A21:A22"/>
    <mergeCell ref="B21:B22"/>
    <mergeCell ref="C21:C22"/>
    <mergeCell ref="D21:D22"/>
    <mergeCell ref="E21:E22"/>
    <mergeCell ref="F21:F22"/>
    <mergeCell ref="H31:H32"/>
    <mergeCell ref="A40:A41"/>
    <mergeCell ref="B40:B41"/>
    <mergeCell ref="C40:C41"/>
    <mergeCell ref="D40:D41"/>
    <mergeCell ref="E40:E41"/>
    <mergeCell ref="F40:F41"/>
    <mergeCell ref="G40:G41"/>
    <mergeCell ref="G57:G58"/>
    <mergeCell ref="A74:A75"/>
    <mergeCell ref="B74:B75"/>
    <mergeCell ref="C74:C75"/>
    <mergeCell ref="D74:D75"/>
    <mergeCell ref="E74:E75"/>
    <mergeCell ref="F74:F75"/>
    <mergeCell ref="G74:G75"/>
    <mergeCell ref="A57:A58"/>
    <mergeCell ref="B57:B58"/>
    <mergeCell ref="C57:C58"/>
    <mergeCell ref="D57:D58"/>
    <mergeCell ref="E57:E58"/>
    <mergeCell ref="F57:F58"/>
    <mergeCell ref="G90:G91"/>
    <mergeCell ref="A90:A91"/>
    <mergeCell ref="B90:B91"/>
    <mergeCell ref="C90:C91"/>
    <mergeCell ref="D90:D91"/>
    <mergeCell ref="E90:E91"/>
    <mergeCell ref="F90:F91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0" orientation="portrait" r:id="rId1"/>
  <headerFooter alignWithMargins="0"/>
  <rowBreaks count="1" manualBreakCount="1">
    <brk id="54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5217-19DA-4DA5-8B3C-8B1BDF8FE075}">
  <sheetPr>
    <tabColor theme="9" tint="0.39997558519241921"/>
  </sheetPr>
  <dimension ref="A1:H14"/>
  <sheetViews>
    <sheetView zoomScaleNormal="100" workbookViewId="0">
      <selection activeCell="I18" sqref="I18"/>
    </sheetView>
  </sheetViews>
  <sheetFormatPr defaultColWidth="9.140625" defaultRowHeight="12.75" x14ac:dyDescent="0.2"/>
  <cols>
    <col min="1" max="1" width="11.140625" style="344" customWidth="1"/>
    <col min="2" max="2" width="3.7109375" style="344" customWidth="1"/>
    <col min="3" max="5" width="5.42578125" style="344" customWidth="1"/>
    <col min="6" max="6" width="20.7109375" style="344" customWidth="1"/>
    <col min="7" max="7" width="24.140625" style="344" customWidth="1"/>
    <col min="8" max="8" width="12.7109375" style="344" customWidth="1"/>
    <col min="9" max="16384" width="9.140625" style="344"/>
  </cols>
  <sheetData>
    <row r="1" spans="1:8" s="727" customFormat="1" ht="18" customHeight="1" x14ac:dyDescent="0.25">
      <c r="A1" s="3059" t="s">
        <v>1677</v>
      </c>
      <c r="B1" s="3059"/>
      <c r="C1" s="3059"/>
      <c r="D1" s="3059"/>
      <c r="E1" s="3059"/>
      <c r="F1" s="3059"/>
      <c r="G1" s="3059"/>
      <c r="H1" s="3059"/>
    </row>
    <row r="3" spans="1:8" ht="15.75" x14ac:dyDescent="0.25">
      <c r="A3" s="3176" t="s">
        <v>2301</v>
      </c>
      <c r="B3" s="3176"/>
      <c r="C3" s="3176"/>
      <c r="D3" s="3176"/>
      <c r="E3" s="3176"/>
      <c r="F3" s="3176"/>
      <c r="G3" s="3176"/>
      <c r="H3" s="3176"/>
    </row>
    <row r="4" spans="1:8" ht="15.75" x14ac:dyDescent="0.25">
      <c r="A4" s="728"/>
      <c r="B4" s="728"/>
      <c r="C4" s="728"/>
      <c r="D4" s="728"/>
      <c r="E4" s="728"/>
      <c r="F4" s="728"/>
      <c r="G4" s="728"/>
      <c r="H4" s="728"/>
    </row>
    <row r="5" spans="1:8" ht="15.75" x14ac:dyDescent="0.25">
      <c r="A5" s="3100" t="s">
        <v>590</v>
      </c>
      <c r="B5" s="3100"/>
      <c r="C5" s="3100"/>
      <c r="D5" s="3100"/>
      <c r="E5" s="3100"/>
      <c r="F5" s="3100"/>
      <c r="G5" s="3100"/>
      <c r="H5" s="3100"/>
    </row>
    <row r="6" spans="1:8" ht="15.75" x14ac:dyDescent="0.25">
      <c r="A6" s="158"/>
      <c r="B6" s="158"/>
      <c r="C6" s="158"/>
      <c r="D6" s="158"/>
      <c r="E6" s="158"/>
      <c r="F6" s="158"/>
      <c r="G6" s="158"/>
      <c r="H6" s="158"/>
    </row>
    <row r="7" spans="1:8" ht="12.75" customHeight="1" thickBot="1" x14ac:dyDescent="0.25">
      <c r="B7" s="729"/>
      <c r="C7" s="730"/>
      <c r="D7" s="730"/>
      <c r="E7" s="730"/>
      <c r="F7" s="730"/>
      <c r="G7" s="730"/>
      <c r="H7" s="731" t="s">
        <v>67</v>
      </c>
    </row>
    <row r="8" spans="1:8" s="733" customFormat="1" ht="16.5" customHeight="1" thickBot="1" x14ac:dyDescent="0.3">
      <c r="A8" s="732" t="s">
        <v>2151</v>
      </c>
      <c r="B8" s="3250" t="s">
        <v>494</v>
      </c>
      <c r="C8" s="3251"/>
      <c r="D8" s="3251"/>
      <c r="E8" s="3252"/>
      <c r="F8" s="3063" t="s">
        <v>495</v>
      </c>
      <c r="G8" s="3064"/>
      <c r="H8" s="2991" t="s">
        <v>2153</v>
      </c>
    </row>
    <row r="9" spans="1:8" ht="13.5" thickBot="1" x14ac:dyDescent="0.25">
      <c r="A9" s="1011">
        <v>0</v>
      </c>
      <c r="B9" s="1012" t="s">
        <v>2</v>
      </c>
      <c r="C9" s="1013" t="s">
        <v>496</v>
      </c>
      <c r="D9" s="1014" t="s">
        <v>497</v>
      </c>
      <c r="E9" s="1015" t="s">
        <v>498</v>
      </c>
      <c r="F9" s="3210" t="s">
        <v>892</v>
      </c>
      <c r="G9" s="3210"/>
      <c r="H9" s="1011">
        <v>0</v>
      </c>
    </row>
    <row r="10" spans="1:8" ht="12.75" customHeight="1" x14ac:dyDescent="0.2">
      <c r="A10" s="1791">
        <v>0</v>
      </c>
      <c r="B10" s="746" t="s">
        <v>159</v>
      </c>
      <c r="C10" s="902">
        <v>1907</v>
      </c>
      <c r="D10" s="904">
        <v>3523</v>
      </c>
      <c r="E10" s="741">
        <v>2122</v>
      </c>
      <c r="F10" s="3248" t="s">
        <v>1378</v>
      </c>
      <c r="G10" s="3249"/>
      <c r="H10" s="3002">
        <v>0</v>
      </c>
    </row>
    <row r="11" spans="1:8" ht="25.5" customHeight="1" thickBot="1" x14ac:dyDescent="0.25">
      <c r="A11" s="1792">
        <v>0</v>
      </c>
      <c r="B11" s="1793" t="s">
        <v>159</v>
      </c>
      <c r="C11" s="1794">
        <v>1910</v>
      </c>
      <c r="D11" s="911">
        <v>3533</v>
      </c>
      <c r="E11" s="1706">
        <v>2122</v>
      </c>
      <c r="F11" s="3246" t="s">
        <v>1379</v>
      </c>
      <c r="G11" s="3247"/>
      <c r="H11" s="3003">
        <v>0</v>
      </c>
    </row>
    <row r="12" spans="1:8" x14ac:dyDescent="0.2">
      <c r="B12" s="912"/>
      <c r="C12" s="913"/>
      <c r="D12" s="914"/>
      <c r="E12" s="729"/>
      <c r="F12" s="915"/>
      <c r="G12" s="915"/>
      <c r="H12" s="916"/>
    </row>
    <row r="14" spans="1:8" x14ac:dyDescent="0.2">
      <c r="A14" s="727"/>
      <c r="B14" s="727"/>
      <c r="C14" s="727"/>
      <c r="D14" s="727"/>
      <c r="E14" s="727"/>
      <c r="F14" s="727"/>
      <c r="G14" s="727"/>
    </row>
  </sheetData>
  <mergeCells count="8">
    <mergeCell ref="F11:G11"/>
    <mergeCell ref="A1:H1"/>
    <mergeCell ref="A3:H3"/>
    <mergeCell ref="A5:H5"/>
    <mergeCell ref="F8:G8"/>
    <mergeCell ref="F9:G9"/>
    <mergeCell ref="F10:G10"/>
    <mergeCell ref="B8:E8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H26"/>
  <sheetViews>
    <sheetView zoomScaleNormal="100" zoomScaleSheetLayoutView="75" workbookViewId="0">
      <selection activeCell="I21" sqref="I21"/>
    </sheetView>
  </sheetViews>
  <sheetFormatPr defaultColWidth="9.140625" defaultRowHeight="11.25" x14ac:dyDescent="0.2"/>
  <cols>
    <col min="1" max="1" width="9.85546875" style="727" customWidth="1"/>
    <col min="2" max="2" width="4.5703125" style="781" customWidth="1"/>
    <col min="3" max="3" width="10" style="727" customWidth="1"/>
    <col min="4" max="4" width="47.5703125" style="727" customWidth="1"/>
    <col min="5" max="6" width="10.140625" style="727" customWidth="1"/>
    <col min="7" max="7" width="12.42578125" style="781" customWidth="1"/>
    <col min="8" max="8" width="29.140625" style="727" customWidth="1"/>
    <col min="9" max="16384" width="9.140625" style="727"/>
  </cols>
  <sheetData>
    <row r="1" spans="1:8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</row>
    <row r="2" spans="1:8" ht="12.75" customHeight="1" x14ac:dyDescent="0.2">
      <c r="B2" s="727"/>
    </row>
    <row r="3" spans="1:8" s="3" customFormat="1" ht="15.75" x14ac:dyDescent="0.25">
      <c r="A3" s="3100" t="s">
        <v>893</v>
      </c>
      <c r="B3" s="3100"/>
      <c r="C3" s="3100"/>
      <c r="D3" s="3100"/>
      <c r="E3" s="3100"/>
      <c r="F3" s="3100"/>
      <c r="G3" s="3100"/>
    </row>
    <row r="4" spans="1:8" s="3" customFormat="1" ht="15.75" x14ac:dyDescent="0.25">
      <c r="B4" s="158"/>
      <c r="C4" s="158"/>
      <c r="D4" s="158"/>
      <c r="E4" s="158"/>
      <c r="F4" s="158"/>
      <c r="G4" s="158"/>
    </row>
    <row r="5" spans="1:8" s="159" customFormat="1" ht="15.75" customHeight="1" x14ac:dyDescent="0.25">
      <c r="B5" s="160"/>
      <c r="C5" s="3126" t="s">
        <v>2162</v>
      </c>
      <c r="D5" s="3126"/>
      <c r="E5" s="3126"/>
      <c r="F5" s="161"/>
      <c r="G5" s="161"/>
    </row>
    <row r="6" spans="1:8" s="782" customFormat="1" ht="12" thickBot="1" x14ac:dyDescent="0.3">
      <c r="B6" s="783"/>
      <c r="C6" s="783"/>
      <c r="D6" s="783"/>
      <c r="E6" s="162" t="s">
        <v>105</v>
      </c>
      <c r="F6" s="784"/>
    </row>
    <row r="7" spans="1:8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</row>
    <row r="8" spans="1:8" s="782" customFormat="1" ht="12.75" customHeight="1" thickBot="1" x14ac:dyDescent="0.3">
      <c r="B8" s="918"/>
      <c r="C8" s="3182"/>
      <c r="D8" s="3121"/>
      <c r="E8" s="3114"/>
    </row>
    <row r="9" spans="1:8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SUM(E10:E10)</f>
        <v>4750</v>
      </c>
    </row>
    <row r="10" spans="1:8" s="787" customFormat="1" ht="12.75" customHeight="1" thickBot="1" x14ac:dyDescent="0.25">
      <c r="B10" s="168"/>
      <c r="C10" s="1329" t="s">
        <v>145</v>
      </c>
      <c r="D10" s="1330" t="s">
        <v>146</v>
      </c>
      <c r="E10" s="1331">
        <f>F17</f>
        <v>4750</v>
      </c>
      <c r="F10" s="788"/>
      <c r="G10" s="193"/>
    </row>
    <row r="11" spans="1:8" s="3" customFormat="1" ht="12.75" customHeight="1" x14ac:dyDescent="0.25">
      <c r="B11" s="178"/>
      <c r="C11" s="2"/>
      <c r="D11" s="2"/>
      <c r="E11" s="2"/>
      <c r="F11" s="2"/>
      <c r="G11" s="298"/>
    </row>
    <row r="12" spans="1:8" ht="12.75" customHeight="1" x14ac:dyDescent="0.2"/>
    <row r="13" spans="1:8" ht="12.75" customHeight="1" x14ac:dyDescent="0.2">
      <c r="B13" s="3254" t="s">
        <v>894</v>
      </c>
      <c r="C13" s="3254"/>
      <c r="D13" s="3254"/>
      <c r="E13" s="3254"/>
      <c r="F13" s="3254"/>
      <c r="G13" s="1143"/>
    </row>
    <row r="14" spans="1:8" ht="12.75" customHeight="1" thickBot="1" x14ac:dyDescent="0.25">
      <c r="B14" s="783"/>
      <c r="C14" s="783"/>
      <c r="D14" s="783"/>
      <c r="E14" s="217"/>
      <c r="G14" s="162" t="s">
        <v>105</v>
      </c>
    </row>
    <row r="15" spans="1:8" ht="12.75" customHeight="1" x14ac:dyDescent="0.2">
      <c r="A15" s="3103" t="s">
        <v>2151</v>
      </c>
      <c r="B15" s="3181" t="s">
        <v>153</v>
      </c>
      <c r="C15" s="3184" t="s">
        <v>895</v>
      </c>
      <c r="D15" s="3124" t="s">
        <v>189</v>
      </c>
      <c r="E15" s="3204" t="s">
        <v>2160</v>
      </c>
      <c r="F15" s="3113" t="s">
        <v>2153</v>
      </c>
      <c r="G15" s="3227" t="s">
        <v>156</v>
      </c>
    </row>
    <row r="16" spans="1:8" ht="15.75" customHeight="1" thickBot="1" x14ac:dyDescent="0.25">
      <c r="A16" s="3104"/>
      <c r="B16" s="3182"/>
      <c r="C16" s="3185"/>
      <c r="D16" s="3125"/>
      <c r="E16" s="3205"/>
      <c r="F16" s="3147"/>
      <c r="G16" s="3228"/>
    </row>
    <row r="17" spans="1:8" s="748" customFormat="1" ht="15" customHeight="1" thickBot="1" x14ac:dyDescent="0.3">
      <c r="A17" s="166">
        <f>A18</f>
        <v>4750</v>
      </c>
      <c r="B17" s="282" t="s">
        <v>2</v>
      </c>
      <c r="C17" s="433" t="s">
        <v>157</v>
      </c>
      <c r="D17" s="165" t="s">
        <v>158</v>
      </c>
      <c r="E17" s="166">
        <f>E18</f>
        <v>4750</v>
      </c>
      <c r="F17" s="166">
        <f>F18</f>
        <v>4750</v>
      </c>
      <c r="G17" s="794" t="s">
        <v>6</v>
      </c>
    </row>
    <row r="18" spans="1:8" ht="12.75" customHeight="1" thickBot="1" x14ac:dyDescent="0.25">
      <c r="A18" s="1332">
        <v>4750</v>
      </c>
      <c r="B18" s="1333" t="s">
        <v>159</v>
      </c>
      <c r="C18" s="1334" t="s">
        <v>896</v>
      </c>
      <c r="D18" s="1335" t="s">
        <v>897</v>
      </c>
      <c r="E18" s="1336">
        <v>4750</v>
      </c>
      <c r="F18" s="1337">
        <v>4750</v>
      </c>
      <c r="G18" s="1338"/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>
      <c r="A22" s="3253"/>
      <c r="B22" s="3253"/>
      <c r="C22" s="3253"/>
      <c r="H22" s="344"/>
    </row>
    <row r="23" spans="1:8" ht="12.75" x14ac:dyDescent="0.2">
      <c r="A23" s="898"/>
      <c r="B23" s="898"/>
      <c r="C23" s="898"/>
      <c r="F23" s="344"/>
      <c r="H23" s="344"/>
    </row>
    <row r="24" spans="1:8" ht="12.75" x14ac:dyDescent="0.2">
      <c r="A24" s="3253"/>
      <c r="B24" s="3253"/>
      <c r="C24" s="3253"/>
      <c r="H24" s="344"/>
    </row>
    <row r="25" spans="1:8" ht="12.75" x14ac:dyDescent="0.2">
      <c r="A25" s="898"/>
      <c r="B25" s="898"/>
      <c r="C25" s="898"/>
      <c r="F25" s="344"/>
      <c r="H25" s="344"/>
    </row>
    <row r="26" spans="1:8" ht="12.75" x14ac:dyDescent="0.2">
      <c r="A26" s="3253"/>
      <c r="B26" s="3253"/>
      <c r="C26" s="3253"/>
      <c r="H26" s="344"/>
    </row>
  </sheetData>
  <mergeCells count="17">
    <mergeCell ref="G15:G16"/>
    <mergeCell ref="A22:C22"/>
    <mergeCell ref="A24:C24"/>
    <mergeCell ref="A26:C26"/>
    <mergeCell ref="B13:F13"/>
    <mergeCell ref="A15:A16"/>
    <mergeCell ref="B15:B16"/>
    <mergeCell ref="C15:C16"/>
    <mergeCell ref="D15:D16"/>
    <mergeCell ref="E15:E16"/>
    <mergeCell ref="F15:F16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92D5-70D2-40E1-BF67-33AFE55FC059}">
  <sheetPr>
    <tabColor theme="7" tint="0.59999389629810485"/>
  </sheetPr>
  <dimension ref="A1:I52"/>
  <sheetViews>
    <sheetView topLeftCell="A15" zoomScaleNormal="100" zoomScaleSheetLayoutView="75" workbookViewId="0">
      <selection activeCell="A42" sqref="A42:J52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0" style="727" customWidth="1"/>
    <col min="4" max="4" width="43.7109375" style="727" customWidth="1"/>
    <col min="5" max="6" width="11.7109375" style="727" customWidth="1"/>
    <col min="7" max="7" width="12.5703125" style="727" customWidth="1"/>
    <col min="8" max="8" width="16.42578125" style="781" customWidth="1"/>
    <col min="9" max="9" width="9.140625" style="727"/>
    <col min="10" max="10" width="14.140625" style="727" customWidth="1"/>
    <col min="11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9" ht="12.75" customHeight="1" x14ac:dyDescent="0.2"/>
    <row r="3" spans="1:9" s="3" customFormat="1" ht="15.75" x14ac:dyDescent="0.25">
      <c r="A3" s="3100" t="s">
        <v>595</v>
      </c>
      <c r="B3" s="3100"/>
      <c r="C3" s="3100"/>
      <c r="D3" s="3100"/>
      <c r="E3" s="3100"/>
      <c r="F3" s="3100"/>
      <c r="G3" s="3100"/>
      <c r="H3" s="91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</row>
    <row r="9" spans="1:9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SUM(E10:E11)</f>
        <v>3840</v>
      </c>
      <c r="F9" s="167"/>
      <c r="H9" s="1339"/>
    </row>
    <row r="10" spans="1:9" s="787" customFormat="1" ht="12.75" customHeight="1" x14ac:dyDescent="0.2">
      <c r="B10" s="168"/>
      <c r="C10" s="173" t="s">
        <v>145</v>
      </c>
      <c r="D10" s="174" t="s">
        <v>146</v>
      </c>
      <c r="E10" s="175">
        <f>F18</f>
        <v>2340</v>
      </c>
      <c r="F10" s="172"/>
      <c r="G10" s="788"/>
      <c r="H10" s="193"/>
    </row>
    <row r="11" spans="1:9" s="787" customFormat="1" ht="12.75" customHeight="1" thickBot="1" x14ac:dyDescent="0.25">
      <c r="B11" s="168"/>
      <c r="C11" s="1329" t="s">
        <v>149</v>
      </c>
      <c r="D11" s="1330" t="s">
        <v>1469</v>
      </c>
      <c r="E11" s="1844">
        <f>F35</f>
        <v>1500</v>
      </c>
      <c r="F11" s="177"/>
      <c r="H11" s="193"/>
      <c r="I11" s="3"/>
    </row>
    <row r="12" spans="1:9" s="3" customFormat="1" ht="12.75" customHeight="1" x14ac:dyDescent="0.25">
      <c r="B12" s="178"/>
      <c r="C12" s="2"/>
      <c r="D12" s="2"/>
      <c r="E12" s="2"/>
      <c r="F12" s="2"/>
      <c r="G12" s="2"/>
      <c r="H12" s="781"/>
      <c r="I12" s="727"/>
    </row>
    <row r="13" spans="1:9" ht="12.75" customHeight="1" x14ac:dyDescent="0.2">
      <c r="H13" s="1143"/>
    </row>
    <row r="14" spans="1:9" ht="18.75" customHeight="1" x14ac:dyDescent="0.2">
      <c r="B14" s="180" t="s">
        <v>898</v>
      </c>
      <c r="C14" s="180"/>
      <c r="D14" s="180"/>
      <c r="E14" s="180"/>
      <c r="F14" s="180"/>
      <c r="G14" s="180"/>
      <c r="H14" s="784"/>
    </row>
    <row r="15" spans="1:9" ht="12.75" customHeight="1" thickBot="1" x14ac:dyDescent="0.25">
      <c r="B15" s="783"/>
      <c r="C15" s="783"/>
      <c r="D15" s="783"/>
      <c r="E15" s="217"/>
      <c r="F15" s="217"/>
      <c r="G15" s="162" t="s">
        <v>105</v>
      </c>
      <c r="H15" s="727"/>
    </row>
    <row r="16" spans="1:9" ht="12.75" customHeight="1" x14ac:dyDescent="0.2">
      <c r="A16" s="3103" t="s">
        <v>2151</v>
      </c>
      <c r="B16" s="3181" t="s">
        <v>153</v>
      </c>
      <c r="C16" s="3184" t="s">
        <v>899</v>
      </c>
      <c r="D16" s="3124" t="s">
        <v>189</v>
      </c>
      <c r="E16" s="3204" t="s">
        <v>2160</v>
      </c>
      <c r="F16" s="3113" t="s">
        <v>2153</v>
      </c>
      <c r="G16" s="3227" t="s">
        <v>156</v>
      </c>
      <c r="H16" s="727"/>
    </row>
    <row r="17" spans="1:8" ht="20.25" customHeight="1" thickBot="1" x14ac:dyDescent="0.25">
      <c r="A17" s="3104"/>
      <c r="B17" s="3182"/>
      <c r="C17" s="3185"/>
      <c r="D17" s="3125"/>
      <c r="E17" s="3205"/>
      <c r="F17" s="3147"/>
      <c r="G17" s="3228"/>
      <c r="H17" s="727"/>
    </row>
    <row r="18" spans="1:8" ht="15" customHeight="1" thickBot="1" x14ac:dyDescent="0.25">
      <c r="A18" s="166">
        <f>A19+A21+A23+A25+A27</f>
        <v>2340</v>
      </c>
      <c r="B18" s="282" t="s">
        <v>2</v>
      </c>
      <c r="C18" s="433" t="s">
        <v>157</v>
      </c>
      <c r="D18" s="165" t="s">
        <v>158</v>
      </c>
      <c r="E18" s="874">
        <f>E19+E21+E23+E25+E27</f>
        <v>2340</v>
      </c>
      <c r="F18" s="874">
        <f>F19+F21+F23+F25+F27</f>
        <v>2340</v>
      </c>
      <c r="G18" s="794" t="s">
        <v>6</v>
      </c>
      <c r="H18" s="727"/>
    </row>
    <row r="19" spans="1:8" ht="12.75" customHeight="1" x14ac:dyDescent="0.2">
      <c r="A19" s="283">
        <f>+A20</f>
        <v>75</v>
      </c>
      <c r="B19" s="1200" t="s">
        <v>159</v>
      </c>
      <c r="C19" s="285" t="s">
        <v>6</v>
      </c>
      <c r="D19" s="1269" t="s">
        <v>900</v>
      </c>
      <c r="E19" s="1340">
        <f>E20</f>
        <v>75</v>
      </c>
      <c r="F19" s="2391">
        <f>F20</f>
        <v>55</v>
      </c>
      <c r="G19" s="1146"/>
      <c r="H19" s="727"/>
    </row>
    <row r="20" spans="1:8" ht="12.75" customHeight="1" x14ac:dyDescent="0.2">
      <c r="A20" s="823">
        <v>75</v>
      </c>
      <c r="B20" s="1278" t="s">
        <v>168</v>
      </c>
      <c r="C20" s="1279" t="s">
        <v>901</v>
      </c>
      <c r="D20" s="1280" t="s">
        <v>902</v>
      </c>
      <c r="E20" s="1341">
        <v>75</v>
      </c>
      <c r="F20" s="2392">
        <v>55</v>
      </c>
      <c r="G20" s="965"/>
      <c r="H20" s="727"/>
    </row>
    <row r="21" spans="1:8" ht="12.75" customHeight="1" x14ac:dyDescent="0.2">
      <c r="A21" s="1272">
        <f>A22</f>
        <v>25</v>
      </c>
      <c r="B21" s="1273" t="s">
        <v>159</v>
      </c>
      <c r="C21" s="1274" t="s">
        <v>6</v>
      </c>
      <c r="D21" s="1275" t="s">
        <v>903</v>
      </c>
      <c r="E21" s="1342">
        <f>E22</f>
        <v>25</v>
      </c>
      <c r="F21" s="2393">
        <f>F22</f>
        <v>25</v>
      </c>
      <c r="G21" s="229"/>
      <c r="H21" s="727"/>
    </row>
    <row r="22" spans="1:8" ht="12.75" customHeight="1" x14ac:dyDescent="0.2">
      <c r="A22" s="823">
        <v>25</v>
      </c>
      <c r="B22" s="1278" t="s">
        <v>168</v>
      </c>
      <c r="C22" s="1279" t="s">
        <v>904</v>
      </c>
      <c r="D22" s="1280" t="s">
        <v>905</v>
      </c>
      <c r="E22" s="1341">
        <v>25</v>
      </c>
      <c r="F22" s="2392">
        <v>25</v>
      </c>
      <c r="G22" s="965"/>
      <c r="H22" s="727"/>
    </row>
    <row r="23" spans="1:8" ht="12.75" customHeight="1" x14ac:dyDescent="0.2">
      <c r="A23" s="1272">
        <f>SUM(A24:A24)</f>
        <v>200</v>
      </c>
      <c r="B23" s="1273" t="s">
        <v>159</v>
      </c>
      <c r="C23" s="1274" t="s">
        <v>6</v>
      </c>
      <c r="D23" s="1275" t="s">
        <v>906</v>
      </c>
      <c r="E23" s="1342">
        <f>E24</f>
        <v>200</v>
      </c>
      <c r="F23" s="2393">
        <f>F24</f>
        <v>200</v>
      </c>
      <c r="G23" s="229"/>
      <c r="H23" s="727"/>
    </row>
    <row r="24" spans="1:8" ht="12.75" customHeight="1" x14ac:dyDescent="0.2">
      <c r="A24" s="823">
        <v>200</v>
      </c>
      <c r="B24" s="1278" t="s">
        <v>168</v>
      </c>
      <c r="C24" s="1279" t="s">
        <v>907</v>
      </c>
      <c r="D24" s="1280" t="s">
        <v>908</v>
      </c>
      <c r="E24" s="1341">
        <v>200</v>
      </c>
      <c r="F24" s="2392">
        <v>200</v>
      </c>
      <c r="G24" s="965"/>
      <c r="H24" s="727"/>
    </row>
    <row r="25" spans="1:8" ht="12.75" customHeight="1" x14ac:dyDescent="0.2">
      <c r="A25" s="1272">
        <f>A26</f>
        <v>40</v>
      </c>
      <c r="B25" s="1273" t="s">
        <v>159</v>
      </c>
      <c r="C25" s="1274" t="s">
        <v>6</v>
      </c>
      <c r="D25" s="1275" t="s">
        <v>909</v>
      </c>
      <c r="E25" s="1342">
        <f>E26</f>
        <v>40</v>
      </c>
      <c r="F25" s="2393">
        <f>F26</f>
        <v>60</v>
      </c>
      <c r="G25" s="229"/>
      <c r="H25" s="727"/>
    </row>
    <row r="26" spans="1:8" ht="12.75" customHeight="1" x14ac:dyDescent="0.2">
      <c r="A26" s="823">
        <v>40</v>
      </c>
      <c r="B26" s="1278" t="s">
        <v>168</v>
      </c>
      <c r="C26" s="1279" t="s">
        <v>910</v>
      </c>
      <c r="D26" s="624" t="s">
        <v>911</v>
      </c>
      <c r="E26" s="1341">
        <v>40</v>
      </c>
      <c r="F26" s="2392">
        <v>60</v>
      </c>
      <c r="G26" s="965" t="s">
        <v>2601</v>
      </c>
      <c r="H26" s="727"/>
    </row>
    <row r="27" spans="1:8" ht="22.5" x14ac:dyDescent="0.2">
      <c r="A27" s="1050">
        <f>A28</f>
        <v>2000</v>
      </c>
      <c r="B27" s="585" t="s">
        <v>159</v>
      </c>
      <c r="C27" s="1052" t="s">
        <v>6</v>
      </c>
      <c r="D27" s="1780" t="s">
        <v>1417</v>
      </c>
      <c r="E27" s="1171">
        <f>E28</f>
        <v>2000</v>
      </c>
      <c r="F27" s="1055">
        <f>F28</f>
        <v>2000</v>
      </c>
      <c r="G27" s="1155"/>
      <c r="H27" s="727"/>
    </row>
    <row r="28" spans="1:8" ht="23.25" thickBot="1" x14ac:dyDescent="0.25">
      <c r="A28" s="1179">
        <v>2000</v>
      </c>
      <c r="B28" s="870" t="s">
        <v>168</v>
      </c>
      <c r="C28" s="1325">
        <v>113005</v>
      </c>
      <c r="D28" s="1781" t="s">
        <v>1417</v>
      </c>
      <c r="E28" s="1180">
        <v>2000</v>
      </c>
      <c r="F28" s="897">
        <v>2000</v>
      </c>
      <c r="G28" s="982"/>
    </row>
    <row r="29" spans="1:8" ht="12.75" customHeight="1" x14ac:dyDescent="0.2"/>
    <row r="30" spans="1:8" ht="12.75" customHeight="1" x14ac:dyDescent="0.2">
      <c r="H30" s="160"/>
    </row>
    <row r="31" spans="1:8" ht="18.75" customHeight="1" x14ac:dyDescent="0.2">
      <c r="B31" s="180" t="s">
        <v>912</v>
      </c>
      <c r="C31" s="180"/>
      <c r="D31" s="180"/>
      <c r="E31" s="180"/>
      <c r="F31" s="180"/>
      <c r="G31" s="180"/>
      <c r="H31" s="784"/>
    </row>
    <row r="32" spans="1:8" ht="12" thickBot="1" x14ac:dyDescent="0.25">
      <c r="B32" s="783"/>
      <c r="C32" s="783"/>
      <c r="D32" s="783"/>
      <c r="E32" s="162"/>
      <c r="F32" s="162"/>
      <c r="G32" s="162" t="s">
        <v>105</v>
      </c>
      <c r="H32" s="727"/>
    </row>
    <row r="33" spans="1:8" ht="11.25" customHeight="1" x14ac:dyDescent="0.2">
      <c r="A33" s="3103" t="s">
        <v>2151</v>
      </c>
      <c r="B33" s="3206" t="s">
        <v>153</v>
      </c>
      <c r="C33" s="3184" t="s">
        <v>913</v>
      </c>
      <c r="D33" s="3119" t="s">
        <v>286</v>
      </c>
      <c r="E33" s="3204" t="s">
        <v>2160</v>
      </c>
      <c r="F33" s="3113" t="s">
        <v>2153</v>
      </c>
      <c r="G33" s="3227" t="s">
        <v>156</v>
      </c>
      <c r="H33" s="727"/>
    </row>
    <row r="34" spans="1:8" ht="18.75" customHeight="1" thickBot="1" x14ac:dyDescent="0.25">
      <c r="A34" s="3104"/>
      <c r="B34" s="3207"/>
      <c r="C34" s="3185"/>
      <c r="D34" s="3121"/>
      <c r="E34" s="3205"/>
      <c r="F34" s="3147"/>
      <c r="G34" s="3228"/>
      <c r="H34" s="727"/>
    </row>
    <row r="35" spans="1:8" ht="15" customHeight="1" thickBot="1" x14ac:dyDescent="0.25">
      <c r="A35" s="166">
        <f>A36</f>
        <v>1500</v>
      </c>
      <c r="B35" s="199" t="s">
        <v>2</v>
      </c>
      <c r="C35" s="433" t="s">
        <v>157</v>
      </c>
      <c r="D35" s="282" t="s">
        <v>158</v>
      </c>
      <c r="E35" s="166">
        <f>E36</f>
        <v>1500</v>
      </c>
      <c r="F35" s="166">
        <f>F36</f>
        <v>1500</v>
      </c>
      <c r="G35" s="794" t="s">
        <v>6</v>
      </c>
      <c r="H35" s="727"/>
    </row>
    <row r="36" spans="1:8" x14ac:dyDescent="0.2">
      <c r="A36" s="1344">
        <f>SUM(A37:A38)</f>
        <v>1500</v>
      </c>
      <c r="B36" s="1345" t="s">
        <v>6</v>
      </c>
      <c r="C36" s="1346" t="s">
        <v>6</v>
      </c>
      <c r="D36" s="1347" t="s">
        <v>287</v>
      </c>
      <c r="E36" s="1348">
        <f>SUM(E37:E38)</f>
        <v>1500</v>
      </c>
      <c r="F36" s="1349">
        <f>SUM(F37:F38)</f>
        <v>1500</v>
      </c>
      <c r="G36" s="1350"/>
      <c r="H36" s="727"/>
    </row>
    <row r="37" spans="1:8" x14ac:dyDescent="0.2">
      <c r="A37" s="533">
        <v>1500</v>
      </c>
      <c r="B37" s="1351" t="s">
        <v>2</v>
      </c>
      <c r="C37" s="1352">
        <v>111001</v>
      </c>
      <c r="D37" s="462" t="s">
        <v>1721</v>
      </c>
      <c r="E37" s="535">
        <v>1500</v>
      </c>
      <c r="F37" s="536">
        <v>1500</v>
      </c>
      <c r="G37" s="258"/>
      <c r="H37" s="727"/>
    </row>
    <row r="38" spans="1:8" ht="12" thickBot="1" x14ac:dyDescent="0.25">
      <c r="A38" s="538">
        <v>0</v>
      </c>
      <c r="B38" s="1782" t="s">
        <v>2</v>
      </c>
      <c r="C38" s="1783">
        <v>111004</v>
      </c>
      <c r="D38" s="1784" t="s">
        <v>914</v>
      </c>
      <c r="E38" s="542">
        <v>0</v>
      </c>
      <c r="F38" s="543">
        <v>0</v>
      </c>
      <c r="G38" s="350"/>
      <c r="H38" s="727"/>
    </row>
    <row r="42" spans="1:8" x14ac:dyDescent="0.2">
      <c r="B42" s="727"/>
      <c r="H42" s="727"/>
    </row>
    <row r="43" spans="1:8" x14ac:dyDescent="0.2">
      <c r="B43" s="727"/>
      <c r="H43" s="727"/>
    </row>
    <row r="44" spans="1:8" x14ac:dyDescent="0.2">
      <c r="B44" s="727"/>
      <c r="H44" s="727"/>
    </row>
    <row r="45" spans="1:8" x14ac:dyDescent="0.2">
      <c r="B45" s="727"/>
      <c r="H45" s="727"/>
    </row>
    <row r="46" spans="1:8" x14ac:dyDescent="0.2">
      <c r="B46" s="727"/>
      <c r="H46" s="727"/>
    </row>
    <row r="47" spans="1:8" x14ac:dyDescent="0.2">
      <c r="B47" s="727"/>
      <c r="H47" s="727"/>
    </row>
    <row r="48" spans="1:8" x14ac:dyDescent="0.2">
      <c r="B48" s="727"/>
      <c r="H48" s="727"/>
    </row>
    <row r="49" s="727" customFormat="1" x14ac:dyDescent="0.2"/>
    <row r="50" s="727" customFormat="1" x14ac:dyDescent="0.2"/>
    <row r="51" s="727" customFormat="1" x14ac:dyDescent="0.2"/>
    <row r="52" s="727" customFormat="1" x14ac:dyDescent="0.2"/>
  </sheetData>
  <mergeCells count="20">
    <mergeCell ref="A1:G1"/>
    <mergeCell ref="A3:G3"/>
    <mergeCell ref="C5:E5"/>
    <mergeCell ref="C7:C8"/>
    <mergeCell ref="D7:D8"/>
    <mergeCell ref="E7:E8"/>
    <mergeCell ref="F33:F34"/>
    <mergeCell ref="G33:G34"/>
    <mergeCell ref="A16:A17"/>
    <mergeCell ref="B16:B17"/>
    <mergeCell ref="C16:C17"/>
    <mergeCell ref="D16:D17"/>
    <mergeCell ref="E16:E17"/>
    <mergeCell ref="A33:A34"/>
    <mergeCell ref="B33:B34"/>
    <mergeCell ref="C33:C34"/>
    <mergeCell ref="D33:D34"/>
    <mergeCell ref="E33:E34"/>
    <mergeCell ref="F16:F17"/>
    <mergeCell ref="G16:G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EE41-6FEF-4651-A3BF-0AD29527F06D}">
  <sheetPr>
    <tabColor theme="7" tint="0.59999389629810485"/>
  </sheetPr>
  <dimension ref="A1:M51"/>
  <sheetViews>
    <sheetView topLeftCell="A14" zoomScaleNormal="100" workbookViewId="0">
      <selection activeCell="D42" sqref="D42"/>
    </sheetView>
  </sheetViews>
  <sheetFormatPr defaultColWidth="9.140625" defaultRowHeight="11.25" x14ac:dyDescent="0.2"/>
  <cols>
    <col min="1" max="1" width="8.140625" style="1353" customWidth="1"/>
    <col min="2" max="2" width="3.5703125" style="1354" customWidth="1"/>
    <col min="3" max="3" width="10" style="1353" customWidth="1"/>
    <col min="4" max="4" width="45.140625" style="1353" customWidth="1"/>
    <col min="5" max="6" width="10.140625" style="1353" customWidth="1"/>
    <col min="7" max="7" width="13.5703125" style="1353" customWidth="1"/>
    <col min="8" max="8" width="17" style="1354" customWidth="1"/>
    <col min="9" max="9" width="11" style="1353" bestFit="1" customWidth="1"/>
    <col min="10" max="10" width="37.28515625" style="1353" customWidth="1"/>
    <col min="11" max="11" width="9.28515625" style="1353" bestFit="1" customWidth="1"/>
    <col min="12" max="12" width="23" style="1353" customWidth="1"/>
    <col min="13" max="16384" width="9.140625" style="1353"/>
  </cols>
  <sheetData>
    <row r="1" spans="1:8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</row>
    <row r="2" spans="1:8" ht="12.75" customHeight="1" x14ac:dyDescent="0.2"/>
    <row r="3" spans="1:8" s="3" customFormat="1" ht="15.75" x14ac:dyDescent="0.25">
      <c r="A3" s="3100" t="s">
        <v>915</v>
      </c>
      <c r="B3" s="3100"/>
      <c r="C3" s="3100"/>
      <c r="D3" s="3100"/>
      <c r="E3" s="3100"/>
      <c r="F3" s="3100"/>
      <c r="G3" s="3100"/>
      <c r="H3" s="91"/>
    </row>
    <row r="4" spans="1:8" s="3" customFormat="1" ht="15.75" x14ac:dyDescent="0.25">
      <c r="B4" s="158"/>
      <c r="C4" s="158"/>
      <c r="D4" s="158"/>
      <c r="E4" s="158"/>
      <c r="F4" s="158"/>
      <c r="G4" s="158"/>
      <c r="H4" s="158"/>
    </row>
    <row r="5" spans="1:8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8" s="1355" customFormat="1" ht="12" thickBot="1" x14ac:dyDescent="0.3">
      <c r="B6" s="1356"/>
      <c r="C6" s="1356"/>
      <c r="D6" s="1356"/>
      <c r="E6" s="162" t="s">
        <v>105</v>
      </c>
      <c r="F6" s="162"/>
      <c r="G6" s="1357"/>
    </row>
    <row r="7" spans="1:8" s="1358" customFormat="1" ht="12.75" customHeight="1" x14ac:dyDescent="0.25">
      <c r="B7" s="1775"/>
      <c r="C7" s="3255" t="s">
        <v>140</v>
      </c>
      <c r="D7" s="3119" t="s">
        <v>141</v>
      </c>
      <c r="E7" s="3113" t="s">
        <v>2178</v>
      </c>
      <c r="F7" s="87"/>
    </row>
    <row r="8" spans="1:8" s="1355" customFormat="1" ht="12.75" customHeight="1" thickBot="1" x14ac:dyDescent="0.3">
      <c r="B8" s="1775"/>
      <c r="C8" s="3256"/>
      <c r="D8" s="3121"/>
      <c r="E8" s="3114"/>
      <c r="F8" s="87"/>
      <c r="H8" s="1359"/>
    </row>
    <row r="9" spans="1:8" s="1355" customFormat="1" ht="12.75" customHeight="1" thickBot="1" x14ac:dyDescent="0.3">
      <c r="B9" s="163"/>
      <c r="C9" s="164" t="s">
        <v>304</v>
      </c>
      <c r="D9" s="165" t="s">
        <v>305</v>
      </c>
      <c r="E9" s="166">
        <f>SUM(E10:E11)</f>
        <v>70094.760000000009</v>
      </c>
      <c r="F9" s="167"/>
      <c r="G9" s="1360"/>
      <c r="H9" s="1359"/>
    </row>
    <row r="10" spans="1:8" s="1361" customFormat="1" ht="12.75" customHeight="1" x14ac:dyDescent="0.2">
      <c r="B10" s="168"/>
      <c r="C10" s="1021" t="s">
        <v>145</v>
      </c>
      <c r="D10" s="920" t="s">
        <v>146</v>
      </c>
      <c r="E10" s="171">
        <f>E18</f>
        <v>51494.76</v>
      </c>
      <c r="F10" s="172"/>
      <c r="G10" s="1362"/>
      <c r="H10" s="1363"/>
    </row>
    <row r="11" spans="1:8" s="1361" customFormat="1" ht="12.75" customHeight="1" thickBot="1" x14ac:dyDescent="0.25">
      <c r="B11" s="168"/>
      <c r="C11" s="1329" t="s">
        <v>149</v>
      </c>
      <c r="D11" s="1330" t="s">
        <v>1469</v>
      </c>
      <c r="E11" s="1844">
        <f>F32</f>
        <v>18600</v>
      </c>
      <c r="F11" s="177"/>
      <c r="G11" s="1362"/>
      <c r="H11" s="1364"/>
    </row>
    <row r="12" spans="1:8" s="3" customFormat="1" ht="18" x14ac:dyDescent="0.25">
      <c r="B12" s="178"/>
      <c r="C12" s="2"/>
      <c r="D12" s="2"/>
      <c r="E12" s="2"/>
      <c r="F12" s="2"/>
      <c r="G12" s="2"/>
      <c r="H12" s="1365"/>
    </row>
    <row r="13" spans="1:8" ht="12.75" customHeight="1" x14ac:dyDescent="0.2">
      <c r="H13" s="1366"/>
    </row>
    <row r="14" spans="1:8" ht="18.75" customHeight="1" x14ac:dyDescent="0.2">
      <c r="A14" s="167"/>
      <c r="B14" s="180" t="s">
        <v>916</v>
      </c>
      <c r="C14" s="180"/>
      <c r="D14" s="180"/>
      <c r="E14" s="180"/>
      <c r="F14" s="180"/>
      <c r="G14" s="180"/>
      <c r="H14" s="1143"/>
    </row>
    <row r="15" spans="1:8" ht="12.75" customHeight="1" thickBot="1" x14ac:dyDescent="0.25">
      <c r="B15" s="1356"/>
      <c r="C15" s="1356"/>
      <c r="D15" s="1356"/>
      <c r="E15" s="217"/>
      <c r="F15" s="217"/>
      <c r="G15" s="162" t="s">
        <v>105</v>
      </c>
      <c r="H15" s="1357"/>
    </row>
    <row r="16" spans="1:8" ht="12.75" customHeight="1" x14ac:dyDescent="0.2">
      <c r="A16" s="3103" t="s">
        <v>2151</v>
      </c>
      <c r="B16" s="3259" t="s">
        <v>289</v>
      </c>
      <c r="C16" s="3261" t="s">
        <v>917</v>
      </c>
      <c r="D16" s="3263" t="s">
        <v>189</v>
      </c>
      <c r="E16" s="3204" t="s">
        <v>2160</v>
      </c>
      <c r="F16" s="3113" t="s">
        <v>2153</v>
      </c>
      <c r="G16" s="3227" t="s">
        <v>156</v>
      </c>
      <c r="H16" s="1353"/>
    </row>
    <row r="17" spans="1:13" ht="21" customHeight="1" thickBot="1" x14ac:dyDescent="0.25">
      <c r="A17" s="3104"/>
      <c r="B17" s="3260"/>
      <c r="C17" s="3262"/>
      <c r="D17" s="3264"/>
      <c r="E17" s="3205"/>
      <c r="F17" s="3147"/>
      <c r="G17" s="3228"/>
      <c r="H17" s="1353"/>
      <c r="L17" s="1367"/>
    </row>
    <row r="18" spans="1:13" s="1368" customFormat="1" ht="12.75" customHeight="1" thickBot="1" x14ac:dyDescent="0.3">
      <c r="A18" s="166">
        <f>A19</f>
        <v>43505.760000000002</v>
      </c>
      <c r="B18" s="1029" t="s">
        <v>2</v>
      </c>
      <c r="C18" s="433" t="s">
        <v>157</v>
      </c>
      <c r="D18" s="282" t="s">
        <v>158</v>
      </c>
      <c r="E18" s="166">
        <v>51494.76</v>
      </c>
      <c r="F18" s="166">
        <f>F19</f>
        <v>51494.76</v>
      </c>
      <c r="G18" s="794" t="s">
        <v>6</v>
      </c>
    </row>
    <row r="19" spans="1:13" s="1368" customFormat="1" ht="12.75" customHeight="1" x14ac:dyDescent="0.2">
      <c r="A19" s="1272">
        <f>SUM(A20:A25)</f>
        <v>43505.760000000002</v>
      </c>
      <c r="B19" s="1369" t="s">
        <v>159</v>
      </c>
      <c r="C19" s="627" t="s">
        <v>6</v>
      </c>
      <c r="D19" s="1370" t="s">
        <v>1418</v>
      </c>
      <c r="E19" s="1389">
        <f>SUM(E20:E25)</f>
        <v>51494.759999999995</v>
      </c>
      <c r="F19" s="288">
        <v>51494.76</v>
      </c>
      <c r="G19" s="1785"/>
      <c r="I19" s="2492"/>
    </row>
    <row r="20" spans="1:13" ht="12.75" customHeight="1" x14ac:dyDescent="0.2">
      <c r="A20" s="1372">
        <v>35113.760000000002</v>
      </c>
      <c r="B20" s="1373" t="s">
        <v>168</v>
      </c>
      <c r="C20" s="1374">
        <v>121000</v>
      </c>
      <c r="D20" s="1375" t="s">
        <v>918</v>
      </c>
      <c r="E20" s="1376">
        <v>30172.76</v>
      </c>
      <c r="F20" s="1377">
        <v>37500</v>
      </c>
      <c r="G20" s="258"/>
      <c r="H20" s="1353"/>
      <c r="I20" s="1371"/>
    </row>
    <row r="21" spans="1:13" ht="12.75" customHeight="1" x14ac:dyDescent="0.2">
      <c r="A21" s="1372">
        <v>5867</v>
      </c>
      <c r="B21" s="1373" t="s">
        <v>168</v>
      </c>
      <c r="C21" s="1374">
        <v>123100</v>
      </c>
      <c r="D21" s="1375" t="s">
        <v>919</v>
      </c>
      <c r="E21" s="1376">
        <v>14150</v>
      </c>
      <c r="F21" s="1377">
        <v>9500</v>
      </c>
      <c r="G21" s="1378"/>
      <c r="H21" s="1353"/>
      <c r="I21" s="1371"/>
    </row>
    <row r="22" spans="1:13" ht="12.75" customHeight="1" x14ac:dyDescent="0.2">
      <c r="A22" s="1372">
        <v>360</v>
      </c>
      <c r="B22" s="1373" t="s">
        <v>168</v>
      </c>
      <c r="C22" s="1279" t="s">
        <v>920</v>
      </c>
      <c r="D22" s="1375" t="s">
        <v>921</v>
      </c>
      <c r="E22" s="1376">
        <v>3200</v>
      </c>
      <c r="F22" s="1377">
        <v>360</v>
      </c>
      <c r="G22" s="1378"/>
      <c r="H22" s="1353"/>
      <c r="I22" s="1371"/>
    </row>
    <row r="23" spans="1:13" ht="12.75" customHeight="1" x14ac:dyDescent="0.2">
      <c r="A23" s="1372">
        <v>1743</v>
      </c>
      <c r="B23" s="1373" t="s">
        <v>168</v>
      </c>
      <c r="C23" s="1279" t="s">
        <v>922</v>
      </c>
      <c r="D23" s="1375" t="s">
        <v>923</v>
      </c>
      <c r="E23" s="1376">
        <v>3600</v>
      </c>
      <c r="F23" s="1377">
        <v>3630</v>
      </c>
      <c r="G23" s="258"/>
      <c r="H23" s="1353"/>
      <c r="I23" s="1371"/>
    </row>
    <row r="24" spans="1:13" ht="12.75" customHeight="1" x14ac:dyDescent="0.2">
      <c r="A24" s="1372">
        <v>50</v>
      </c>
      <c r="B24" s="1373" t="s">
        <v>168</v>
      </c>
      <c r="C24" s="1374">
        <v>127902</v>
      </c>
      <c r="D24" s="1375" t="s">
        <v>924</v>
      </c>
      <c r="E24" s="1376"/>
      <c r="F24" s="1377">
        <v>132.76</v>
      </c>
      <c r="G24" s="258"/>
      <c r="H24" s="1353"/>
      <c r="I24" s="1371"/>
    </row>
    <row r="25" spans="1:13" ht="12.75" customHeight="1" thickBot="1" x14ac:dyDescent="0.25">
      <c r="A25" s="1969">
        <v>372</v>
      </c>
      <c r="B25" s="291" t="s">
        <v>168</v>
      </c>
      <c r="C25" s="1343">
        <v>124100</v>
      </c>
      <c r="D25" s="1381" t="s">
        <v>925</v>
      </c>
      <c r="E25" s="1970">
        <v>372</v>
      </c>
      <c r="F25" s="1382">
        <v>372</v>
      </c>
      <c r="G25" s="350"/>
      <c r="H25" s="1353"/>
      <c r="I25" s="1371"/>
    </row>
    <row r="26" spans="1:13" ht="12.75" customHeight="1" x14ac:dyDescent="0.2">
      <c r="B26" s="1353"/>
      <c r="F26" s="1367"/>
      <c r="H26" s="1353"/>
      <c r="I26" s="1371"/>
      <c r="J26" s="1379"/>
      <c r="K26" s="1383"/>
      <c r="M26" s="1380"/>
    </row>
    <row r="27" spans="1:13" x14ac:dyDescent="0.2">
      <c r="L27" s="1385"/>
      <c r="M27" s="987"/>
    </row>
    <row r="28" spans="1:13" ht="18.75" customHeight="1" x14ac:dyDescent="0.2">
      <c r="B28" s="180" t="s">
        <v>926</v>
      </c>
      <c r="C28" s="180"/>
      <c r="D28" s="180"/>
      <c r="E28" s="180"/>
      <c r="F28" s="180"/>
      <c r="G28" s="180"/>
      <c r="H28" s="161"/>
      <c r="L28" s="1386"/>
      <c r="M28" s="1383"/>
    </row>
    <row r="29" spans="1:13" ht="12" thickBot="1" x14ac:dyDescent="0.25">
      <c r="B29" s="1356"/>
      <c r="C29" s="1356"/>
      <c r="D29" s="1356"/>
      <c r="E29" s="162"/>
      <c r="F29" s="162"/>
      <c r="G29" s="162" t="s">
        <v>105</v>
      </c>
      <c r="H29" s="1357"/>
      <c r="L29" s="1385"/>
      <c r="M29" s="987"/>
    </row>
    <row r="30" spans="1:13" ht="11.25" customHeight="1" x14ac:dyDescent="0.2">
      <c r="A30" s="3103" t="s">
        <v>2151</v>
      </c>
      <c r="B30" s="3255" t="s">
        <v>153</v>
      </c>
      <c r="C30" s="3257" t="s">
        <v>927</v>
      </c>
      <c r="D30" s="3119" t="s">
        <v>286</v>
      </c>
      <c r="E30" s="3204" t="s">
        <v>2160</v>
      </c>
      <c r="F30" s="3113" t="s">
        <v>2153</v>
      </c>
      <c r="G30" s="3227" t="s">
        <v>156</v>
      </c>
      <c r="H30" s="1353"/>
      <c r="K30" s="1384"/>
      <c r="L30" s="1380"/>
    </row>
    <row r="31" spans="1:13" ht="17.25" customHeight="1" thickBot="1" x14ac:dyDescent="0.25">
      <c r="A31" s="3104"/>
      <c r="B31" s="3256"/>
      <c r="C31" s="3258"/>
      <c r="D31" s="3121"/>
      <c r="E31" s="3205"/>
      <c r="F31" s="3147"/>
      <c r="G31" s="3228"/>
      <c r="H31" s="1353"/>
      <c r="K31" s="1385"/>
      <c r="L31" s="987"/>
    </row>
    <row r="32" spans="1:13" s="1368" customFormat="1" ht="13.5" customHeight="1" thickBot="1" x14ac:dyDescent="0.3">
      <c r="A32" s="166">
        <f>A33</f>
        <v>4050</v>
      </c>
      <c r="B32" s="1387" t="s">
        <v>2</v>
      </c>
      <c r="C32" s="219" t="s">
        <v>157</v>
      </c>
      <c r="D32" s="282" t="s">
        <v>158</v>
      </c>
      <c r="E32" s="166">
        <f>E33</f>
        <v>18600</v>
      </c>
      <c r="F32" s="874">
        <f>F33</f>
        <v>18600</v>
      </c>
      <c r="G32" s="794" t="s">
        <v>6</v>
      </c>
      <c r="K32" s="1385"/>
      <c r="L32" s="987"/>
    </row>
    <row r="33" spans="1:12" x14ac:dyDescent="0.2">
      <c r="A33" s="1272">
        <f>SUM(A34:A35)</f>
        <v>4050</v>
      </c>
      <c r="B33" s="1273" t="s">
        <v>6</v>
      </c>
      <c r="C33" s="1274" t="s">
        <v>6</v>
      </c>
      <c r="D33" s="1388" t="s">
        <v>287</v>
      </c>
      <c r="E33" s="1389">
        <f>SUM(E34:E35)</f>
        <v>18600</v>
      </c>
      <c r="F33" s="288">
        <f>SUM(F34:F35)</f>
        <v>18600</v>
      </c>
      <c r="G33" s="1390"/>
      <c r="H33" s="1353"/>
      <c r="K33" s="1385"/>
      <c r="L33" s="987"/>
    </row>
    <row r="34" spans="1:12" ht="33.75" x14ac:dyDescent="0.2">
      <c r="A34" s="1287">
        <v>4050</v>
      </c>
      <c r="B34" s="426" t="s">
        <v>2</v>
      </c>
      <c r="C34" s="405" t="s">
        <v>928</v>
      </c>
      <c r="D34" s="357" t="s">
        <v>2602</v>
      </c>
      <c r="E34" s="2840">
        <v>6600</v>
      </c>
      <c r="F34" s="1289">
        <v>18600</v>
      </c>
      <c r="G34" s="258" t="s">
        <v>2688</v>
      </c>
      <c r="H34" s="1353"/>
      <c r="K34" s="1385"/>
      <c r="L34" s="987"/>
    </row>
    <row r="35" spans="1:12" ht="12" thickBot="1" x14ac:dyDescent="0.25">
      <c r="A35" s="2841"/>
      <c r="B35" s="1558" t="s">
        <v>2</v>
      </c>
      <c r="C35" s="2867"/>
      <c r="D35" s="1409" t="s">
        <v>2603</v>
      </c>
      <c r="E35" s="2842">
        <v>12000</v>
      </c>
      <c r="F35" s="2843"/>
      <c r="G35" s="2844"/>
      <c r="H35" s="2845"/>
      <c r="K35" s="1385"/>
      <c r="L35" s="987"/>
    </row>
    <row r="36" spans="1:12" s="1354" customFormat="1" x14ac:dyDescent="0.2">
      <c r="A36" s="3253"/>
      <c r="B36" s="3253"/>
      <c r="C36" s="3253"/>
      <c r="D36" s="727"/>
      <c r="E36" s="727"/>
      <c r="F36" s="727"/>
      <c r="G36" s="781"/>
      <c r="I36" s="1353"/>
      <c r="J36" s="1353"/>
      <c r="K36" s="1353"/>
    </row>
    <row r="37" spans="1:12" s="1354" customFormat="1" x14ac:dyDescent="0.2">
      <c r="A37" s="1353"/>
    </row>
    <row r="38" spans="1:12" x14ac:dyDescent="0.2">
      <c r="B38" s="1353"/>
      <c r="H38" s="1353"/>
    </row>
    <row r="39" spans="1:12" s="1354" customFormat="1" x14ac:dyDescent="0.2">
      <c r="A39" s="1353"/>
    </row>
    <row r="40" spans="1:12" x14ac:dyDescent="0.2">
      <c r="B40" s="1353"/>
      <c r="H40" s="1353"/>
    </row>
    <row r="41" spans="1:12" x14ac:dyDescent="0.2">
      <c r="B41" s="1353"/>
      <c r="H41" s="1353"/>
    </row>
    <row r="42" spans="1:12" x14ac:dyDescent="0.2">
      <c r="B42" s="1353"/>
      <c r="H42" s="1353"/>
    </row>
    <row r="43" spans="1:12" x14ac:dyDescent="0.2">
      <c r="B43" s="1353"/>
      <c r="H43" s="1353"/>
    </row>
    <row r="44" spans="1:12" x14ac:dyDescent="0.2">
      <c r="B44" s="1353"/>
      <c r="H44" s="1353"/>
    </row>
    <row r="45" spans="1:12" x14ac:dyDescent="0.2">
      <c r="B45" s="1353"/>
      <c r="H45" s="1353"/>
    </row>
    <row r="46" spans="1:12" x14ac:dyDescent="0.2">
      <c r="B46" s="1353"/>
      <c r="H46" s="1353"/>
    </row>
    <row r="47" spans="1:12" x14ac:dyDescent="0.2">
      <c r="B47" s="1353"/>
      <c r="H47" s="1353"/>
    </row>
    <row r="48" spans="1:12" x14ac:dyDescent="0.2">
      <c r="B48" s="1353"/>
      <c r="H48" s="1353"/>
    </row>
    <row r="49" s="1353" customFormat="1" x14ac:dyDescent="0.2"/>
    <row r="50" s="1353" customFormat="1" x14ac:dyDescent="0.2"/>
    <row r="51" s="1353" customFormat="1" x14ac:dyDescent="0.2"/>
  </sheetData>
  <mergeCells count="21">
    <mergeCell ref="A1:G1"/>
    <mergeCell ref="A3:G3"/>
    <mergeCell ref="C5:E5"/>
    <mergeCell ref="C7:C8"/>
    <mergeCell ref="D7:D8"/>
    <mergeCell ref="E7:E8"/>
    <mergeCell ref="A36:C36"/>
    <mergeCell ref="G16:G17"/>
    <mergeCell ref="A30:A31"/>
    <mergeCell ref="B30:B31"/>
    <mergeCell ref="C30:C31"/>
    <mergeCell ref="D30:D31"/>
    <mergeCell ref="E30:E31"/>
    <mergeCell ref="F30:F31"/>
    <mergeCell ref="G30:G31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D08E3-E666-4058-8111-1FFD70038C67}">
  <sheetPr>
    <tabColor theme="7" tint="0.59999389629810485"/>
  </sheetPr>
  <dimension ref="A1:L177"/>
  <sheetViews>
    <sheetView topLeftCell="A60" zoomScaleNormal="100" zoomScaleSheetLayoutView="75" workbookViewId="0">
      <selection activeCell="J72" sqref="J72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0.7109375" style="2631" customWidth="1"/>
    <col min="4" max="4" width="39.140625" style="727" customWidth="1"/>
    <col min="5" max="5" width="11.42578125" style="727" bestFit="1" customWidth="1"/>
    <col min="6" max="6" width="11.42578125" style="727" customWidth="1"/>
    <col min="7" max="7" width="15.7109375" style="727" customWidth="1"/>
    <col min="8" max="8" width="29.42578125" style="781" customWidth="1"/>
    <col min="9" max="10" width="9.140625" style="727"/>
    <col min="11" max="11" width="16.28515625" style="727" customWidth="1"/>
    <col min="12" max="12" width="35.28515625" style="727" bestFit="1" customWidth="1"/>
    <col min="13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9" ht="12.75" customHeight="1" x14ac:dyDescent="0.2"/>
    <row r="3" spans="1:9" s="3" customFormat="1" ht="15.75" x14ac:dyDescent="0.25">
      <c r="A3" s="3269" t="s">
        <v>929</v>
      </c>
      <c r="B3" s="3269"/>
      <c r="C3" s="3269"/>
      <c r="D3" s="3269"/>
      <c r="E3" s="3269"/>
      <c r="F3" s="3269"/>
      <c r="G3" s="3269"/>
      <c r="H3" s="91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884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270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271"/>
      <c r="D8" s="3121"/>
      <c r="E8" s="3114"/>
      <c r="F8" s="87"/>
    </row>
    <row r="9" spans="1:9" s="782" customFormat="1" ht="12.75" customHeight="1" thickBot="1" x14ac:dyDescent="0.3">
      <c r="B9" s="163"/>
      <c r="C9" s="2846" t="s">
        <v>304</v>
      </c>
      <c r="D9" s="165" t="s">
        <v>305</v>
      </c>
      <c r="E9" s="166">
        <f>SUM(E10:E12)</f>
        <v>688100</v>
      </c>
      <c r="F9" s="167"/>
    </row>
    <row r="10" spans="1:9" s="787" customFormat="1" ht="12.75" customHeight="1" x14ac:dyDescent="0.2">
      <c r="B10" s="168"/>
      <c r="C10" s="173" t="s">
        <v>145</v>
      </c>
      <c r="D10" s="174" t="s">
        <v>146</v>
      </c>
      <c r="E10" s="175">
        <f>F19</f>
        <v>5450</v>
      </c>
      <c r="F10" s="172"/>
      <c r="G10" s="89"/>
      <c r="H10" s="1005"/>
    </row>
    <row r="11" spans="1:9" s="787" customFormat="1" ht="12.75" customHeight="1" x14ac:dyDescent="0.2">
      <c r="B11" s="168"/>
      <c r="C11" s="173" t="s">
        <v>149</v>
      </c>
      <c r="D11" s="174" t="s">
        <v>1469</v>
      </c>
      <c r="E11" s="176">
        <f>F36</f>
        <v>122800</v>
      </c>
      <c r="F11" s="177"/>
      <c r="G11" s="89"/>
      <c r="H11" s="1005"/>
    </row>
    <row r="12" spans="1:9" s="787" customFormat="1" ht="12.75" customHeight="1" thickBot="1" x14ac:dyDescent="0.25">
      <c r="B12" s="168"/>
      <c r="C12" s="1533" t="s">
        <v>306</v>
      </c>
      <c r="D12" s="1534" t="s">
        <v>1476</v>
      </c>
      <c r="E12" s="1844">
        <f>F54</f>
        <v>559850</v>
      </c>
      <c r="F12" s="177"/>
      <c r="G12" s="89"/>
      <c r="H12" s="1005"/>
    </row>
    <row r="13" spans="1:9" s="3" customFormat="1" ht="12.75" customHeight="1" x14ac:dyDescent="0.25">
      <c r="B13" s="178"/>
      <c r="C13" s="4"/>
      <c r="D13" s="2"/>
      <c r="E13" s="2"/>
      <c r="F13" s="2"/>
      <c r="G13" s="2"/>
      <c r="H13" s="1391"/>
    </row>
    <row r="14" spans="1:9" ht="12.75" customHeight="1" x14ac:dyDescent="0.2">
      <c r="H14" s="1392"/>
    </row>
    <row r="15" spans="1:9" ht="18.75" customHeight="1" x14ac:dyDescent="0.2">
      <c r="B15" s="431" t="s">
        <v>930</v>
      </c>
      <c r="C15" s="161"/>
      <c r="D15" s="160"/>
      <c r="E15" s="160"/>
      <c r="F15" s="160"/>
      <c r="G15" s="160"/>
      <c r="H15" s="160"/>
    </row>
    <row r="16" spans="1:9" ht="12.75" customHeight="1" thickBot="1" x14ac:dyDescent="0.25">
      <c r="B16" s="783"/>
      <c r="C16" s="884"/>
      <c r="D16" s="783"/>
      <c r="E16" s="217"/>
      <c r="F16" s="217"/>
      <c r="G16" s="217" t="s">
        <v>105</v>
      </c>
      <c r="H16" s="784"/>
    </row>
    <row r="17" spans="1:11" ht="12.75" customHeight="1" x14ac:dyDescent="0.2">
      <c r="A17" s="3103" t="s">
        <v>2151</v>
      </c>
      <c r="B17" s="3115" t="s">
        <v>289</v>
      </c>
      <c r="C17" s="3267" t="s">
        <v>931</v>
      </c>
      <c r="D17" s="3124" t="s">
        <v>189</v>
      </c>
      <c r="E17" s="3204" t="s">
        <v>2160</v>
      </c>
      <c r="F17" s="3113" t="s">
        <v>2153</v>
      </c>
      <c r="G17" s="3227" t="s">
        <v>156</v>
      </c>
      <c r="H17" s="727"/>
    </row>
    <row r="18" spans="1:11" ht="17.25" customHeight="1" thickBot="1" x14ac:dyDescent="0.25">
      <c r="A18" s="3104"/>
      <c r="B18" s="3144"/>
      <c r="C18" s="3268"/>
      <c r="D18" s="3125"/>
      <c r="E18" s="3205"/>
      <c r="F18" s="3147"/>
      <c r="G18" s="3228"/>
      <c r="H18" s="727"/>
    </row>
    <row r="19" spans="1:11" ht="15" customHeight="1" thickBot="1" x14ac:dyDescent="0.25">
      <c r="A19" s="166">
        <f>SUM(A20:A29)</f>
        <v>5250</v>
      </c>
      <c r="B19" s="164" t="s">
        <v>2</v>
      </c>
      <c r="C19" s="2847" t="s">
        <v>157</v>
      </c>
      <c r="D19" s="282" t="s">
        <v>158</v>
      </c>
      <c r="E19" s="166">
        <f>SUM(E20:E29)</f>
        <v>5450</v>
      </c>
      <c r="F19" s="874">
        <f>SUM(F20:F29)</f>
        <v>5450</v>
      </c>
      <c r="G19" s="794" t="s">
        <v>6</v>
      </c>
      <c r="H19" s="727"/>
    </row>
    <row r="20" spans="1:11" s="748" customFormat="1" ht="12.75" customHeight="1" x14ac:dyDescent="0.25">
      <c r="A20" s="1393">
        <v>800</v>
      </c>
      <c r="B20" s="1394" t="s">
        <v>159</v>
      </c>
      <c r="C20" s="1395" t="s">
        <v>1599</v>
      </c>
      <c r="D20" s="1396" t="s">
        <v>932</v>
      </c>
      <c r="E20" s="1397">
        <v>800</v>
      </c>
      <c r="F20" s="1398">
        <v>800</v>
      </c>
      <c r="G20" s="895"/>
    </row>
    <row r="21" spans="1:11" s="748" customFormat="1" ht="12.75" customHeight="1" x14ac:dyDescent="0.25">
      <c r="A21" s="1399">
        <v>1400</v>
      </c>
      <c r="B21" s="426" t="s">
        <v>159</v>
      </c>
      <c r="C21" s="1300" t="s">
        <v>1600</v>
      </c>
      <c r="D21" s="721" t="s">
        <v>933</v>
      </c>
      <c r="E21" s="1400">
        <v>1400</v>
      </c>
      <c r="F21" s="1401">
        <v>1400</v>
      </c>
      <c r="G21" s="984"/>
    </row>
    <row r="22" spans="1:11" s="748" customFormat="1" ht="12.75" customHeight="1" x14ac:dyDescent="0.25">
      <c r="A22" s="759">
        <v>600</v>
      </c>
      <c r="B22" s="755" t="s">
        <v>159</v>
      </c>
      <c r="C22" s="55" t="s">
        <v>1601</v>
      </c>
      <c r="D22" s="439" t="s">
        <v>1946</v>
      </c>
      <c r="E22" s="644">
        <v>600</v>
      </c>
      <c r="F22" s="1402">
        <v>600</v>
      </c>
      <c r="G22" s="278"/>
    </row>
    <row r="23" spans="1:11" s="748" customFormat="1" ht="12.75" customHeight="1" x14ac:dyDescent="0.25">
      <c r="A23" s="1399">
        <v>600</v>
      </c>
      <c r="B23" s="426" t="s">
        <v>159</v>
      </c>
      <c r="C23" s="1300" t="s">
        <v>1602</v>
      </c>
      <c r="D23" s="721" t="s">
        <v>934</v>
      </c>
      <c r="E23" s="1400">
        <v>600</v>
      </c>
      <c r="F23" s="1401">
        <v>600</v>
      </c>
      <c r="G23" s="355"/>
    </row>
    <row r="24" spans="1:11" s="748" customFormat="1" x14ac:dyDescent="0.25">
      <c r="A24" s="762">
        <v>300</v>
      </c>
      <c r="B24" s="717" t="s">
        <v>159</v>
      </c>
      <c r="C24" s="1403" t="s">
        <v>1603</v>
      </c>
      <c r="D24" s="1404" t="s">
        <v>935</v>
      </c>
      <c r="E24" s="660">
        <v>300</v>
      </c>
      <c r="F24" s="1405">
        <v>300</v>
      </c>
      <c r="G24" s="1912"/>
      <c r="H24" s="1527"/>
    </row>
    <row r="25" spans="1:11" ht="12.75" customHeight="1" x14ac:dyDescent="0.2">
      <c r="A25" s="758">
        <v>300</v>
      </c>
      <c r="B25" s="312" t="s">
        <v>159</v>
      </c>
      <c r="C25" s="45" t="s">
        <v>1604</v>
      </c>
      <c r="D25" s="357" t="s">
        <v>936</v>
      </c>
      <c r="E25" s="642">
        <v>550</v>
      </c>
      <c r="F25" s="1406">
        <v>550</v>
      </c>
      <c r="G25" s="276"/>
      <c r="H25" s="727"/>
    </row>
    <row r="26" spans="1:11" ht="12.75" customHeight="1" x14ac:dyDescent="0.2">
      <c r="A26" s="758">
        <v>300</v>
      </c>
      <c r="B26" s="312" t="s">
        <v>168</v>
      </c>
      <c r="C26" s="45" t="s">
        <v>1606</v>
      </c>
      <c r="D26" s="357" t="s">
        <v>1605</v>
      </c>
      <c r="E26" s="642">
        <v>300</v>
      </c>
      <c r="F26" s="1406">
        <v>300</v>
      </c>
      <c r="G26" s="276"/>
      <c r="H26" s="727"/>
    </row>
    <row r="27" spans="1:11" x14ac:dyDescent="0.2">
      <c r="A27" s="863">
        <v>300</v>
      </c>
      <c r="B27" s="312" t="s">
        <v>168</v>
      </c>
      <c r="C27" s="71" t="s">
        <v>1608</v>
      </c>
      <c r="D27" s="1407" t="s">
        <v>1607</v>
      </c>
      <c r="E27" s="833">
        <v>300</v>
      </c>
      <c r="F27" s="1406">
        <v>300</v>
      </c>
      <c r="G27" s="1408"/>
      <c r="H27" s="727"/>
    </row>
    <row r="28" spans="1:11" ht="22.5" x14ac:dyDescent="0.2">
      <c r="A28" s="863">
        <v>550</v>
      </c>
      <c r="B28" s="312" t="s">
        <v>168</v>
      </c>
      <c r="C28" s="1896" t="s">
        <v>1609</v>
      </c>
      <c r="D28" s="1861" t="s">
        <v>1610</v>
      </c>
      <c r="E28" s="833">
        <v>500</v>
      </c>
      <c r="F28" s="1406">
        <v>500</v>
      </c>
      <c r="G28" s="1408"/>
      <c r="H28" s="727"/>
    </row>
    <row r="29" spans="1:11" ht="12" thickBot="1" x14ac:dyDescent="0.25">
      <c r="A29" s="1091">
        <v>100</v>
      </c>
      <c r="B29" s="1008" t="s">
        <v>168</v>
      </c>
      <c r="C29" s="1913" t="s">
        <v>1611</v>
      </c>
      <c r="D29" s="1914" t="s">
        <v>1612</v>
      </c>
      <c r="E29" s="1314">
        <v>100</v>
      </c>
      <c r="F29" s="1410">
        <v>100</v>
      </c>
      <c r="G29" s="1411"/>
      <c r="H29" s="727"/>
    </row>
    <row r="30" spans="1:11" x14ac:dyDescent="0.2">
      <c r="G30" s="1412"/>
      <c r="H30" s="727"/>
      <c r="I30" s="781"/>
      <c r="J30" s="232"/>
      <c r="K30" s="187"/>
    </row>
    <row r="31" spans="1:11" ht="12.75" customHeight="1" x14ac:dyDescent="0.2"/>
    <row r="32" spans="1:11" ht="18.75" customHeight="1" x14ac:dyDescent="0.2">
      <c r="B32" s="180" t="s">
        <v>937</v>
      </c>
      <c r="C32" s="1413"/>
      <c r="D32" s="180"/>
      <c r="E32" s="180"/>
      <c r="F32" s="180"/>
      <c r="G32" s="180"/>
      <c r="H32" s="180"/>
    </row>
    <row r="33" spans="1:8" ht="12.75" customHeight="1" thickBot="1" x14ac:dyDescent="0.25">
      <c r="B33" s="783"/>
      <c r="C33" s="884"/>
      <c r="D33" s="783"/>
      <c r="E33" s="162"/>
      <c r="F33" s="162"/>
      <c r="G33" s="162" t="s">
        <v>105</v>
      </c>
      <c r="H33" s="784"/>
    </row>
    <row r="34" spans="1:8" ht="12.75" customHeight="1" x14ac:dyDescent="0.2">
      <c r="A34" s="3103" t="s">
        <v>2151</v>
      </c>
      <c r="B34" s="3206" t="s">
        <v>153</v>
      </c>
      <c r="C34" s="3189" t="s">
        <v>938</v>
      </c>
      <c r="D34" s="3119" t="s">
        <v>286</v>
      </c>
      <c r="E34" s="3204" t="s">
        <v>2160</v>
      </c>
      <c r="F34" s="3113" t="s">
        <v>2153</v>
      </c>
      <c r="G34" s="3227" t="s">
        <v>156</v>
      </c>
      <c r="H34" s="727"/>
    </row>
    <row r="35" spans="1:8" ht="16.5" customHeight="1" thickBot="1" x14ac:dyDescent="0.25">
      <c r="A35" s="3104"/>
      <c r="B35" s="3265"/>
      <c r="C35" s="3266"/>
      <c r="D35" s="3120"/>
      <c r="E35" s="3205"/>
      <c r="F35" s="3147"/>
      <c r="G35" s="3228"/>
      <c r="H35" s="727"/>
    </row>
    <row r="36" spans="1:8" s="748" customFormat="1" ht="15" customHeight="1" thickBot="1" x14ac:dyDescent="0.3">
      <c r="A36" s="166">
        <f>A37</f>
        <v>50100</v>
      </c>
      <c r="B36" s="1029" t="s">
        <v>2</v>
      </c>
      <c r="C36" s="2847" t="s">
        <v>157</v>
      </c>
      <c r="D36" s="282" t="s">
        <v>158</v>
      </c>
      <c r="E36" s="166">
        <f>E37</f>
        <v>122800</v>
      </c>
      <c r="F36" s="166">
        <f>F37</f>
        <v>122800</v>
      </c>
      <c r="G36" s="859" t="s">
        <v>6</v>
      </c>
    </row>
    <row r="37" spans="1:8" s="748" customFormat="1" ht="12.75" customHeight="1" x14ac:dyDescent="0.25">
      <c r="A37" s="860">
        <f>SUM(A38:A47)</f>
        <v>50100</v>
      </c>
      <c r="B37" s="2647" t="s">
        <v>6</v>
      </c>
      <c r="C37" s="828" t="s">
        <v>6</v>
      </c>
      <c r="D37" s="2648" t="s">
        <v>287</v>
      </c>
      <c r="E37" s="830">
        <f>SUM(E38:E47)</f>
        <v>122800</v>
      </c>
      <c r="F37" s="796">
        <f>SUM(F38:F47)</f>
        <v>122800</v>
      </c>
      <c r="G37" s="797"/>
    </row>
    <row r="38" spans="1:8" s="748" customFormat="1" ht="12.75" customHeight="1" x14ac:dyDescent="0.25">
      <c r="A38" s="863">
        <v>9100</v>
      </c>
      <c r="B38" s="1065" t="s">
        <v>2</v>
      </c>
      <c r="C38" s="1207" t="s">
        <v>1613</v>
      </c>
      <c r="D38" s="357" t="s">
        <v>1722</v>
      </c>
      <c r="E38" s="833"/>
      <c r="F38" s="834"/>
      <c r="G38" s="934"/>
      <c r="H38" s="791"/>
    </row>
    <row r="39" spans="1:8" s="748" customFormat="1" ht="12.75" customHeight="1" x14ac:dyDescent="0.25">
      <c r="A39" s="863">
        <v>29000</v>
      </c>
      <c r="B39" s="1065" t="s">
        <v>2</v>
      </c>
      <c r="C39" s="1207" t="s">
        <v>1614</v>
      </c>
      <c r="D39" s="357" t="s">
        <v>1615</v>
      </c>
      <c r="E39" s="833"/>
      <c r="F39" s="834"/>
      <c r="G39" s="934"/>
      <c r="H39" s="791"/>
    </row>
    <row r="40" spans="1:8" s="748" customFormat="1" ht="12.75" customHeight="1" x14ac:dyDescent="0.25">
      <c r="A40" s="863">
        <v>9000</v>
      </c>
      <c r="B40" s="1065" t="s">
        <v>2</v>
      </c>
      <c r="C40" s="1207">
        <v>1491370000</v>
      </c>
      <c r="D40" s="357" t="s">
        <v>1617</v>
      </c>
      <c r="E40" s="833">
        <v>25000</v>
      </c>
      <c r="F40" s="834">
        <v>25000</v>
      </c>
      <c r="G40" s="934"/>
      <c r="H40" s="791"/>
    </row>
    <row r="41" spans="1:8" s="748" customFormat="1" ht="12.75" customHeight="1" x14ac:dyDescent="0.25">
      <c r="A41" s="863">
        <v>0</v>
      </c>
      <c r="B41" s="1065" t="s">
        <v>2</v>
      </c>
      <c r="C41" s="1207" t="s">
        <v>1616</v>
      </c>
      <c r="D41" s="357" t="s">
        <v>1618</v>
      </c>
      <c r="E41" s="833"/>
      <c r="F41" s="834"/>
      <c r="G41" s="934"/>
      <c r="H41" s="791"/>
    </row>
    <row r="42" spans="1:8" s="748" customFormat="1" ht="22.5" x14ac:dyDescent="0.25">
      <c r="A42" s="991">
        <v>1000</v>
      </c>
      <c r="B42" s="1069" t="s">
        <v>2</v>
      </c>
      <c r="C42" s="2618">
        <v>1491470000</v>
      </c>
      <c r="D42" s="439" t="s">
        <v>1723</v>
      </c>
      <c r="E42" s="993"/>
      <c r="F42" s="994"/>
      <c r="G42" s="1971"/>
      <c r="H42" s="791"/>
    </row>
    <row r="43" spans="1:8" s="748" customFormat="1" ht="22.5" x14ac:dyDescent="0.25">
      <c r="A43" s="991">
        <v>1000</v>
      </c>
      <c r="B43" s="1069" t="s">
        <v>2</v>
      </c>
      <c r="C43" s="2618">
        <v>7501551704</v>
      </c>
      <c r="D43" s="439" t="s">
        <v>1724</v>
      </c>
      <c r="E43" s="993">
        <v>2500</v>
      </c>
      <c r="F43" s="994">
        <v>2500</v>
      </c>
      <c r="G43" s="1971"/>
      <c r="H43" s="791"/>
    </row>
    <row r="44" spans="1:8" s="748" customFormat="1" x14ac:dyDescent="0.25">
      <c r="A44" s="863">
        <v>1000</v>
      </c>
      <c r="B44" s="1065" t="s">
        <v>2</v>
      </c>
      <c r="C44" s="1207">
        <v>1491451704</v>
      </c>
      <c r="D44" s="357" t="s">
        <v>1725</v>
      </c>
      <c r="E44" s="833">
        <v>4000</v>
      </c>
      <c r="F44" s="834">
        <v>4000</v>
      </c>
      <c r="G44" s="934"/>
      <c r="H44" s="791"/>
    </row>
    <row r="45" spans="1:8" s="748" customFormat="1" x14ac:dyDescent="0.25">
      <c r="A45" s="991">
        <v>0</v>
      </c>
      <c r="B45" s="1065" t="s">
        <v>2</v>
      </c>
      <c r="C45" s="2618">
        <v>1491591703</v>
      </c>
      <c r="D45" s="439" t="s">
        <v>2365</v>
      </c>
      <c r="E45" s="993">
        <v>1300</v>
      </c>
      <c r="F45" s="994">
        <v>1300</v>
      </c>
      <c r="G45" s="1971"/>
      <c r="H45" s="791"/>
    </row>
    <row r="46" spans="1:8" s="748" customFormat="1" x14ac:dyDescent="0.25">
      <c r="A46" s="991">
        <v>0</v>
      </c>
      <c r="B46" s="1065" t="s">
        <v>2</v>
      </c>
      <c r="C46" s="2618">
        <v>1491560000</v>
      </c>
      <c r="D46" s="439" t="s">
        <v>2366</v>
      </c>
      <c r="E46" s="993">
        <v>10000</v>
      </c>
      <c r="F46" s="994">
        <v>10000</v>
      </c>
      <c r="G46" s="1971"/>
      <c r="H46" s="791"/>
    </row>
    <row r="47" spans="1:8" s="748" customFormat="1" ht="12" thickBot="1" x14ac:dyDescent="0.3">
      <c r="A47" s="1091">
        <v>0</v>
      </c>
      <c r="B47" s="1414" t="s">
        <v>2</v>
      </c>
      <c r="C47" s="2839" t="s">
        <v>2604</v>
      </c>
      <c r="D47" s="1409" t="s">
        <v>2367</v>
      </c>
      <c r="E47" s="1314">
        <v>80000</v>
      </c>
      <c r="F47" s="989">
        <v>80000</v>
      </c>
      <c r="G47" s="2555"/>
      <c r="H47" s="791"/>
    </row>
    <row r="48" spans="1:8" s="748" customFormat="1" ht="12.75" customHeight="1" x14ac:dyDescent="0.25">
      <c r="A48" s="793" t="s">
        <v>2605</v>
      </c>
      <c r="B48" s="791"/>
      <c r="C48" s="1946"/>
      <c r="D48" s="186"/>
      <c r="E48" s="793"/>
      <c r="F48" s="793"/>
      <c r="G48" s="793"/>
      <c r="H48" s="791"/>
    </row>
    <row r="49" spans="1:12" ht="12.75" customHeight="1" x14ac:dyDescent="0.2"/>
    <row r="50" spans="1:12" ht="18.75" customHeight="1" x14ac:dyDescent="0.2">
      <c r="B50" s="180" t="s">
        <v>939</v>
      </c>
      <c r="C50" s="1413"/>
      <c r="D50" s="180"/>
      <c r="E50" s="180"/>
      <c r="F50" s="180"/>
      <c r="G50" s="180"/>
      <c r="H50" s="180"/>
    </row>
    <row r="51" spans="1:12" ht="12" thickBot="1" x14ac:dyDescent="0.25">
      <c r="B51" s="687"/>
      <c r="C51" s="688"/>
      <c r="D51" s="1416"/>
      <c r="E51" s="217"/>
      <c r="F51" s="217"/>
      <c r="G51" s="162" t="s">
        <v>105</v>
      </c>
      <c r="H51" s="455"/>
    </row>
    <row r="52" spans="1:12" ht="11.25" customHeight="1" x14ac:dyDescent="0.2">
      <c r="A52" s="3103" t="s">
        <v>2151</v>
      </c>
      <c r="B52" s="3181" t="s">
        <v>153</v>
      </c>
      <c r="C52" s="3189" t="s">
        <v>940</v>
      </c>
      <c r="D52" s="3124" t="s">
        <v>348</v>
      </c>
      <c r="E52" s="3204" t="s">
        <v>2160</v>
      </c>
      <c r="F52" s="3113" t="s">
        <v>2153</v>
      </c>
      <c r="G52" s="3227" t="s">
        <v>156</v>
      </c>
      <c r="H52" s="727"/>
    </row>
    <row r="53" spans="1:12" ht="21" customHeight="1" thickBot="1" x14ac:dyDescent="0.25">
      <c r="A53" s="3104"/>
      <c r="B53" s="3182"/>
      <c r="C53" s="3190"/>
      <c r="D53" s="3125"/>
      <c r="E53" s="3205"/>
      <c r="F53" s="3147"/>
      <c r="G53" s="3228"/>
      <c r="H53" s="727"/>
    </row>
    <row r="54" spans="1:12" ht="15" customHeight="1" thickBot="1" x14ac:dyDescent="0.25">
      <c r="A54" s="166">
        <f>SUM(A55:A141)</f>
        <v>110408.78</v>
      </c>
      <c r="B54" s="164" t="s">
        <v>2</v>
      </c>
      <c r="C54" s="433" t="s">
        <v>157</v>
      </c>
      <c r="D54" s="165" t="s">
        <v>158</v>
      </c>
      <c r="E54" s="166">
        <f>SUM(E55:E143)</f>
        <v>559850</v>
      </c>
      <c r="F54" s="166">
        <f>SUM(F55:F143)</f>
        <v>559850</v>
      </c>
      <c r="G54" s="794" t="s">
        <v>6</v>
      </c>
      <c r="H54" s="832"/>
    </row>
    <row r="55" spans="1:12" ht="22.5" x14ac:dyDescent="0.2">
      <c r="A55" s="1419">
        <v>800</v>
      </c>
      <c r="B55" s="312" t="s">
        <v>2</v>
      </c>
      <c r="C55" s="1420">
        <v>4620040000</v>
      </c>
      <c r="D55" s="154" t="s">
        <v>1080</v>
      </c>
      <c r="E55" s="1001"/>
      <c r="F55" s="1002"/>
      <c r="G55" s="1421"/>
      <c r="H55" s="727"/>
      <c r="K55" s="1422"/>
      <c r="L55" s="1423"/>
    </row>
    <row r="56" spans="1:12" ht="22.5" x14ac:dyDescent="0.2">
      <c r="A56" s="1418"/>
      <c r="B56" s="312" t="s">
        <v>2</v>
      </c>
      <c r="C56" s="1417">
        <v>4620040000</v>
      </c>
      <c r="D56" s="154" t="s">
        <v>1081</v>
      </c>
      <c r="E56" s="998"/>
      <c r="F56" s="999"/>
      <c r="G56" s="2651"/>
      <c r="H56" s="727"/>
      <c r="K56" s="1422"/>
      <c r="L56" s="1423"/>
    </row>
    <row r="57" spans="1:12" ht="22.5" x14ac:dyDescent="0.2">
      <c r="A57" s="1418"/>
      <c r="B57" s="312" t="s">
        <v>2</v>
      </c>
      <c r="C57" s="1427">
        <v>4620261448</v>
      </c>
      <c r="D57" s="1915" t="s">
        <v>1619</v>
      </c>
      <c r="E57" s="998">
        <v>8000</v>
      </c>
      <c r="F57" s="1007">
        <v>8000</v>
      </c>
      <c r="G57" s="1430"/>
      <c r="H57" s="727"/>
    </row>
    <row r="58" spans="1:12" ht="22.5" x14ac:dyDescent="0.2">
      <c r="A58" s="1433"/>
      <c r="B58" s="312" t="s">
        <v>2</v>
      </c>
      <c r="C58" s="1427">
        <v>4620261448</v>
      </c>
      <c r="D58" s="1915" t="s">
        <v>1620</v>
      </c>
      <c r="E58" s="1173"/>
      <c r="F58" s="1007"/>
      <c r="G58" s="1430"/>
      <c r="H58" s="727"/>
    </row>
    <row r="59" spans="1:12" ht="22.5" x14ac:dyDescent="0.2">
      <c r="A59" s="1419">
        <v>100</v>
      </c>
      <c r="B59" s="755" t="s">
        <v>2</v>
      </c>
      <c r="C59" s="1426">
        <v>4620281425</v>
      </c>
      <c r="D59" s="1916" t="s">
        <v>1621</v>
      </c>
      <c r="E59" s="1001"/>
      <c r="F59" s="1002"/>
      <c r="G59" s="1432"/>
      <c r="H59" s="727"/>
    </row>
    <row r="60" spans="1:12" ht="22.5" x14ac:dyDescent="0.2">
      <c r="A60" s="1056"/>
      <c r="B60" s="312" t="s">
        <v>2</v>
      </c>
      <c r="C60" s="1427">
        <v>4620281425</v>
      </c>
      <c r="D60" s="997" t="s">
        <v>1622</v>
      </c>
      <c r="E60" s="1173"/>
      <c r="F60" s="1007"/>
      <c r="G60" s="1430"/>
      <c r="H60" s="727"/>
    </row>
    <row r="61" spans="1:12" ht="12.75" customHeight="1" x14ac:dyDescent="0.2">
      <c r="A61" s="1418">
        <v>2000</v>
      </c>
      <c r="B61" s="312" t="s">
        <v>2</v>
      </c>
      <c r="C61" s="1427">
        <v>4620341422</v>
      </c>
      <c r="D61" s="1615" t="s">
        <v>1054</v>
      </c>
      <c r="E61" s="998">
        <v>100</v>
      </c>
      <c r="F61" s="999">
        <v>100</v>
      </c>
      <c r="G61" s="1430"/>
      <c r="H61" s="727"/>
    </row>
    <row r="62" spans="1:12" s="1613" customFormat="1" ht="12.75" customHeight="1" x14ac:dyDescent="0.2">
      <c r="A62" s="1433"/>
      <c r="B62" s="312" t="s">
        <v>2</v>
      </c>
      <c r="C62" s="1427">
        <v>4620341422</v>
      </c>
      <c r="D62" s="1614" t="s">
        <v>1055</v>
      </c>
      <c r="E62" s="1434"/>
      <c r="F62" s="1565"/>
      <c r="G62" s="2652"/>
    </row>
    <row r="63" spans="1:12" s="1613" customFormat="1" ht="22.5" x14ac:dyDescent="0.2">
      <c r="A63" s="1433"/>
      <c r="B63" s="312"/>
      <c r="C63" s="1896" t="s">
        <v>2368</v>
      </c>
      <c r="D63" s="1874" t="s">
        <v>2369</v>
      </c>
      <c r="E63" s="998">
        <v>500</v>
      </c>
      <c r="F63" s="999">
        <v>500</v>
      </c>
      <c r="G63" s="2652"/>
    </row>
    <row r="64" spans="1:12" s="1613" customFormat="1" ht="22.5" x14ac:dyDescent="0.2">
      <c r="A64" s="1433"/>
      <c r="B64" s="312"/>
      <c r="C64" s="1896" t="s">
        <v>2368</v>
      </c>
      <c r="D64" s="1874" t="s">
        <v>2370</v>
      </c>
      <c r="E64" s="1434"/>
      <c r="F64" s="1565"/>
      <c r="G64" s="2652"/>
    </row>
    <row r="65" spans="1:12" s="1613" customFormat="1" ht="8.25" customHeight="1" x14ac:dyDescent="0.2">
      <c r="A65" s="1203"/>
      <c r="B65" s="455"/>
      <c r="C65" s="1898"/>
      <c r="D65" s="3004"/>
      <c r="E65" s="1203"/>
      <c r="F65" s="1203"/>
      <c r="G65" s="1203"/>
    </row>
    <row r="66" spans="1:12" ht="18.75" customHeight="1" x14ac:dyDescent="0.2">
      <c r="B66" s="431" t="s">
        <v>939</v>
      </c>
      <c r="C66" s="1413"/>
      <c r="D66" s="431"/>
      <c r="E66" s="431"/>
      <c r="F66" s="431"/>
      <c r="G66" s="431"/>
      <c r="H66" s="727"/>
      <c r="K66" s="1422"/>
      <c r="L66" s="1423"/>
    </row>
    <row r="67" spans="1:12" ht="12.75" thickBot="1" x14ac:dyDescent="0.25">
      <c r="B67" s="687"/>
      <c r="C67" s="688"/>
      <c r="D67" s="1416"/>
      <c r="E67" s="217"/>
      <c r="F67" s="217"/>
      <c r="G67" s="162" t="s">
        <v>105</v>
      </c>
      <c r="H67" s="727"/>
      <c r="K67" s="1422"/>
      <c r="L67" s="1423"/>
    </row>
    <row r="68" spans="1:12" ht="12" customHeight="1" x14ac:dyDescent="0.2">
      <c r="A68" s="3103" t="s">
        <v>2151</v>
      </c>
      <c r="B68" s="3181" t="s">
        <v>153</v>
      </c>
      <c r="C68" s="3189" t="s">
        <v>940</v>
      </c>
      <c r="D68" s="3124" t="s">
        <v>348</v>
      </c>
      <c r="E68" s="3204" t="s">
        <v>1682</v>
      </c>
      <c r="F68" s="3113" t="s">
        <v>1680</v>
      </c>
      <c r="G68" s="3227" t="s">
        <v>156</v>
      </c>
      <c r="H68" s="727"/>
      <c r="K68" s="1422"/>
      <c r="L68" s="1422"/>
    </row>
    <row r="69" spans="1:12" ht="21" customHeight="1" thickBot="1" x14ac:dyDescent="0.25">
      <c r="A69" s="3104"/>
      <c r="B69" s="3182"/>
      <c r="C69" s="3190"/>
      <c r="D69" s="3125"/>
      <c r="E69" s="3205"/>
      <c r="F69" s="3147"/>
      <c r="G69" s="3228"/>
      <c r="H69" s="727"/>
      <c r="K69" s="1422"/>
      <c r="L69" s="1422"/>
    </row>
    <row r="70" spans="1:12" ht="15" customHeight="1" thickBot="1" x14ac:dyDescent="0.25">
      <c r="A70" s="1424" t="s">
        <v>233</v>
      </c>
      <c r="B70" s="164" t="s">
        <v>2</v>
      </c>
      <c r="C70" s="433" t="s">
        <v>157</v>
      </c>
      <c r="D70" s="165" t="s">
        <v>158</v>
      </c>
      <c r="E70" s="1425" t="s">
        <v>233</v>
      </c>
      <c r="F70" s="1425" t="s">
        <v>233</v>
      </c>
      <c r="G70" s="547" t="s">
        <v>6</v>
      </c>
      <c r="H70" s="727"/>
      <c r="K70" s="1422"/>
      <c r="L70" s="1422"/>
    </row>
    <row r="71" spans="1:12" s="1613" customFormat="1" ht="22.5" x14ac:dyDescent="0.2">
      <c r="A71" s="1418">
        <v>2000</v>
      </c>
      <c r="B71" s="312" t="s">
        <v>2</v>
      </c>
      <c r="C71" s="625" t="s">
        <v>1633</v>
      </c>
      <c r="D71" s="1874" t="s">
        <v>1634</v>
      </c>
      <c r="E71" s="998">
        <v>100</v>
      </c>
      <c r="F71" s="999">
        <v>100</v>
      </c>
      <c r="G71" s="2652"/>
    </row>
    <row r="72" spans="1:12" s="1613" customFormat="1" ht="22.5" x14ac:dyDescent="0.2">
      <c r="A72" s="1433"/>
      <c r="B72" s="312" t="s">
        <v>2</v>
      </c>
      <c r="C72" s="625" t="s">
        <v>1633</v>
      </c>
      <c r="D72" s="1875" t="s">
        <v>1635</v>
      </c>
      <c r="E72" s="1434"/>
      <c r="F72" s="1565"/>
      <c r="G72" s="2652"/>
    </row>
    <row r="73" spans="1:12" s="1613" customFormat="1" ht="22.5" x14ac:dyDescent="0.2">
      <c r="A73" s="1418">
        <v>2400</v>
      </c>
      <c r="B73" s="312" t="s">
        <v>2</v>
      </c>
      <c r="C73" s="625" t="s">
        <v>1623</v>
      </c>
      <c r="D73" s="997" t="s">
        <v>1624</v>
      </c>
      <c r="E73" s="998"/>
      <c r="F73" s="999"/>
      <c r="G73" s="2652"/>
    </row>
    <row r="74" spans="1:12" s="1613" customFormat="1" ht="22.5" x14ac:dyDescent="0.2">
      <c r="A74" s="1433"/>
      <c r="B74" s="312" t="s">
        <v>2</v>
      </c>
      <c r="C74" s="625" t="s">
        <v>1623</v>
      </c>
      <c r="D74" s="997" t="s">
        <v>1625</v>
      </c>
      <c r="E74" s="1434"/>
      <c r="F74" s="1565"/>
      <c r="G74" s="2652"/>
    </row>
    <row r="75" spans="1:12" s="1613" customFormat="1" ht="22.5" x14ac:dyDescent="0.2">
      <c r="A75" s="1419">
        <v>2080</v>
      </c>
      <c r="B75" s="755" t="s">
        <v>2</v>
      </c>
      <c r="C75" s="756" t="s">
        <v>1626</v>
      </c>
      <c r="D75" s="1916" t="s">
        <v>1627</v>
      </c>
      <c r="E75" s="1001">
        <v>31000</v>
      </c>
      <c r="F75" s="1002">
        <v>31000</v>
      </c>
      <c r="G75" s="2659"/>
    </row>
    <row r="76" spans="1:12" s="1613" customFormat="1" ht="22.5" x14ac:dyDescent="0.2">
      <c r="A76" s="1433"/>
      <c r="B76" s="312" t="s">
        <v>2</v>
      </c>
      <c r="C76" s="625" t="s">
        <v>1626</v>
      </c>
      <c r="D76" s="997" t="s">
        <v>1628</v>
      </c>
      <c r="E76" s="1434"/>
      <c r="F76" s="1565"/>
      <c r="G76" s="2652"/>
    </row>
    <row r="77" spans="1:12" s="1613" customFormat="1" ht="22.5" x14ac:dyDescent="0.2">
      <c r="A77" s="1419">
        <v>4468.78</v>
      </c>
      <c r="B77" s="312" t="s">
        <v>2</v>
      </c>
      <c r="C77" s="1896" t="s">
        <v>1726</v>
      </c>
      <c r="D77" s="1874" t="s">
        <v>1727</v>
      </c>
      <c r="E77" s="998">
        <v>65000</v>
      </c>
      <c r="F77" s="999">
        <v>65000</v>
      </c>
      <c r="G77" s="2652"/>
    </row>
    <row r="78" spans="1:12" s="1613" customFormat="1" ht="22.5" x14ac:dyDescent="0.2">
      <c r="A78" s="1433"/>
      <c r="B78" s="312" t="s">
        <v>2</v>
      </c>
      <c r="C78" s="1896" t="s">
        <v>1726</v>
      </c>
      <c r="D78" s="1875" t="s">
        <v>1728</v>
      </c>
      <c r="E78" s="1434"/>
      <c r="F78" s="1565"/>
      <c r="G78" s="2652"/>
    </row>
    <row r="79" spans="1:12" s="1613" customFormat="1" ht="22.5" x14ac:dyDescent="0.2">
      <c r="A79" s="1419"/>
      <c r="B79" s="312" t="s">
        <v>2</v>
      </c>
      <c r="C79" s="1896" t="s">
        <v>1638</v>
      </c>
      <c r="D79" s="1874" t="s">
        <v>1639</v>
      </c>
      <c r="E79" s="998">
        <v>39000</v>
      </c>
      <c r="F79" s="999">
        <v>39000</v>
      </c>
      <c r="G79" s="2652"/>
    </row>
    <row r="80" spans="1:12" s="1613" customFormat="1" ht="22.5" x14ac:dyDescent="0.2">
      <c r="A80" s="1433"/>
      <c r="B80" s="312" t="s">
        <v>2</v>
      </c>
      <c r="C80" s="1896" t="s">
        <v>1638</v>
      </c>
      <c r="D80" s="1875" t="s">
        <v>1640</v>
      </c>
      <c r="E80" s="1434"/>
      <c r="F80" s="1565"/>
      <c r="G80" s="2652"/>
    </row>
    <row r="81" spans="1:7" s="1613" customFormat="1" ht="22.5" x14ac:dyDescent="0.2">
      <c r="A81" s="1419">
        <v>2800</v>
      </c>
      <c r="B81" s="312" t="s">
        <v>2</v>
      </c>
      <c r="C81" s="1896" t="s">
        <v>1729</v>
      </c>
      <c r="D81" s="1874" t="s">
        <v>1730</v>
      </c>
      <c r="E81" s="998">
        <v>26800</v>
      </c>
      <c r="F81" s="999">
        <v>26800</v>
      </c>
      <c r="G81" s="2652"/>
    </row>
    <row r="82" spans="1:7" s="1613" customFormat="1" ht="22.5" x14ac:dyDescent="0.2">
      <c r="A82" s="1433"/>
      <c r="B82" s="312" t="s">
        <v>2</v>
      </c>
      <c r="C82" s="1896" t="s">
        <v>1729</v>
      </c>
      <c r="D82" s="1875" t="s">
        <v>1731</v>
      </c>
      <c r="E82" s="1434"/>
      <c r="F82" s="1565"/>
      <c r="G82" s="2652"/>
    </row>
    <row r="83" spans="1:7" s="1613" customFormat="1" ht="22.5" x14ac:dyDescent="0.2">
      <c r="A83" s="1975">
        <v>2400</v>
      </c>
      <c r="B83" s="755" t="s">
        <v>2</v>
      </c>
      <c r="C83" s="1904" t="s">
        <v>1658</v>
      </c>
      <c r="D83" s="1919" t="s">
        <v>1659</v>
      </c>
      <c r="E83" s="1001">
        <v>39000</v>
      </c>
      <c r="F83" s="1002">
        <v>39000</v>
      </c>
      <c r="G83" s="2659"/>
    </row>
    <row r="84" spans="1:7" s="1613" customFormat="1" ht="22.5" x14ac:dyDescent="0.2">
      <c r="A84" s="1433"/>
      <c r="B84" s="312" t="s">
        <v>2</v>
      </c>
      <c r="C84" s="1896" t="s">
        <v>1658</v>
      </c>
      <c r="D84" s="1875" t="s">
        <v>1660</v>
      </c>
      <c r="E84" s="1434"/>
      <c r="F84" s="1565"/>
      <c r="G84" s="2652"/>
    </row>
    <row r="85" spans="1:7" s="1613" customFormat="1" ht="22.5" x14ac:dyDescent="0.2">
      <c r="A85" s="1433"/>
      <c r="B85" s="312"/>
      <c r="C85" s="2661" t="s">
        <v>2400</v>
      </c>
      <c r="D85" s="1874" t="s">
        <v>2371</v>
      </c>
      <c r="E85" s="998">
        <v>1000</v>
      </c>
      <c r="F85" s="999">
        <v>1000</v>
      </c>
      <c r="G85" s="2652"/>
    </row>
    <row r="86" spans="1:7" s="1613" customFormat="1" ht="22.5" x14ac:dyDescent="0.2">
      <c r="A86" s="1433"/>
      <c r="B86" s="312"/>
      <c r="C86" s="2661" t="s">
        <v>2400</v>
      </c>
      <c r="D86" s="1875" t="s">
        <v>2372</v>
      </c>
      <c r="E86" s="1434"/>
      <c r="F86" s="1565"/>
      <c r="G86" s="2652"/>
    </row>
    <row r="87" spans="1:7" s="1613" customFormat="1" ht="22.5" x14ac:dyDescent="0.2">
      <c r="A87" s="1433"/>
      <c r="B87" s="312"/>
      <c r="C87" s="2661" t="s">
        <v>2386</v>
      </c>
      <c r="D87" s="1874" t="s">
        <v>2373</v>
      </c>
      <c r="E87" s="998">
        <v>2500</v>
      </c>
      <c r="F87" s="999">
        <v>2500</v>
      </c>
      <c r="G87" s="2652"/>
    </row>
    <row r="88" spans="1:7" s="1613" customFormat="1" ht="22.5" x14ac:dyDescent="0.2">
      <c r="A88" s="1433"/>
      <c r="B88" s="312"/>
      <c r="C88" s="2661" t="s">
        <v>2386</v>
      </c>
      <c r="D88" s="1875" t="s">
        <v>2374</v>
      </c>
      <c r="E88" s="1434"/>
      <c r="F88" s="1565"/>
      <c r="G88" s="2652"/>
    </row>
    <row r="89" spans="1:7" s="1613" customFormat="1" ht="22.5" x14ac:dyDescent="0.2">
      <c r="A89" s="1433"/>
      <c r="B89" s="312"/>
      <c r="C89" s="2661" t="s">
        <v>2391</v>
      </c>
      <c r="D89" s="1874" t="s">
        <v>2376</v>
      </c>
      <c r="E89" s="998">
        <v>1000</v>
      </c>
      <c r="F89" s="999">
        <v>1000</v>
      </c>
      <c r="G89" s="2652"/>
    </row>
    <row r="90" spans="1:7" s="1613" customFormat="1" ht="22.5" x14ac:dyDescent="0.2">
      <c r="A90" s="1433"/>
      <c r="B90" s="312"/>
      <c r="C90" s="2661" t="s">
        <v>2391</v>
      </c>
      <c r="D90" s="1875" t="s">
        <v>2375</v>
      </c>
      <c r="E90" s="1434"/>
      <c r="F90" s="1565"/>
      <c r="G90" s="2652"/>
    </row>
    <row r="91" spans="1:7" s="1613" customFormat="1" ht="22.5" x14ac:dyDescent="0.2">
      <c r="A91" s="1433"/>
      <c r="B91" s="312"/>
      <c r="C91" s="2661" t="s">
        <v>2401</v>
      </c>
      <c r="D91" s="1874" t="s">
        <v>2377</v>
      </c>
      <c r="E91" s="998">
        <v>1000</v>
      </c>
      <c r="F91" s="999">
        <v>1000</v>
      </c>
      <c r="G91" s="2652"/>
    </row>
    <row r="92" spans="1:7" s="1613" customFormat="1" ht="22.5" x14ac:dyDescent="0.2">
      <c r="A92" s="1433"/>
      <c r="B92" s="312"/>
      <c r="C92" s="2661" t="s">
        <v>2401</v>
      </c>
      <c r="D92" s="1875" t="s">
        <v>2378</v>
      </c>
      <c r="E92" s="1434"/>
      <c r="F92" s="1565"/>
      <c r="G92" s="2652"/>
    </row>
    <row r="93" spans="1:7" s="1613" customFormat="1" ht="22.5" x14ac:dyDescent="0.2">
      <c r="A93" s="1433"/>
      <c r="B93" s="312"/>
      <c r="C93" s="2661" t="s">
        <v>2402</v>
      </c>
      <c r="D93" s="1874" t="s">
        <v>2379</v>
      </c>
      <c r="E93" s="998">
        <v>1000</v>
      </c>
      <c r="F93" s="999">
        <v>1000</v>
      </c>
      <c r="G93" s="2652"/>
    </row>
    <row r="94" spans="1:7" s="1613" customFormat="1" ht="22.5" x14ac:dyDescent="0.2">
      <c r="A94" s="1433"/>
      <c r="B94" s="312"/>
      <c r="C94" s="2661" t="s">
        <v>2402</v>
      </c>
      <c r="D94" s="1875" t="s">
        <v>2380</v>
      </c>
      <c r="E94" s="1434"/>
      <c r="F94" s="1565"/>
      <c r="G94" s="2652"/>
    </row>
    <row r="95" spans="1:7" s="1613" customFormat="1" ht="22.5" x14ac:dyDescent="0.2">
      <c r="A95" s="1419">
        <v>960</v>
      </c>
      <c r="B95" s="312" t="s">
        <v>2</v>
      </c>
      <c r="C95" s="1896" t="s">
        <v>2403</v>
      </c>
      <c r="D95" s="1874" t="s">
        <v>1636</v>
      </c>
      <c r="E95" s="998"/>
      <c r="F95" s="999"/>
      <c r="G95" s="2652"/>
    </row>
    <row r="96" spans="1:7" s="1613" customFormat="1" ht="22.5" x14ac:dyDescent="0.2">
      <c r="A96" s="1433"/>
      <c r="B96" s="312" t="s">
        <v>2</v>
      </c>
      <c r="C96" s="1896" t="s">
        <v>2403</v>
      </c>
      <c r="D96" s="1875" t="s">
        <v>1637</v>
      </c>
      <c r="E96" s="1434"/>
      <c r="F96" s="1565"/>
      <c r="G96" s="2652"/>
    </row>
    <row r="97" spans="1:8" s="1613" customFormat="1" ht="22.5" x14ac:dyDescent="0.2">
      <c r="A97" s="1433"/>
      <c r="B97" s="312"/>
      <c r="C97" s="1896" t="s">
        <v>2606</v>
      </c>
      <c r="D97" s="1874" t="s">
        <v>2389</v>
      </c>
      <c r="E97" s="998">
        <v>1500</v>
      </c>
      <c r="F97" s="999">
        <v>1500</v>
      </c>
      <c r="G97" s="2652"/>
    </row>
    <row r="98" spans="1:8" s="1613" customFormat="1" ht="22.5" x14ac:dyDescent="0.2">
      <c r="A98" s="1433"/>
      <c r="B98" s="312"/>
      <c r="C98" s="1896" t="s">
        <v>2606</v>
      </c>
      <c r="D98" s="1875" t="s">
        <v>2390</v>
      </c>
      <c r="E98" s="1434"/>
      <c r="F98" s="1565"/>
      <c r="G98" s="2652"/>
    </row>
    <row r="99" spans="1:8" s="1613" customFormat="1" ht="22.5" x14ac:dyDescent="0.2">
      <c r="A99" s="1433"/>
      <c r="B99" s="312"/>
      <c r="C99" s="1896" t="s">
        <v>2607</v>
      </c>
      <c r="D99" s="1874" t="s">
        <v>2387</v>
      </c>
      <c r="E99" s="998">
        <v>5000</v>
      </c>
      <c r="F99" s="999">
        <v>5000</v>
      </c>
      <c r="G99" s="2652"/>
    </row>
    <row r="100" spans="1:8" s="1613" customFormat="1" ht="22.5" x14ac:dyDescent="0.2">
      <c r="A100" s="1433"/>
      <c r="B100" s="312"/>
      <c r="C100" s="1896" t="s">
        <v>2608</v>
      </c>
      <c r="D100" s="1874" t="s">
        <v>2388</v>
      </c>
      <c r="E100" s="998">
        <v>60000</v>
      </c>
      <c r="F100" s="999">
        <v>60000</v>
      </c>
      <c r="G100" s="2652"/>
    </row>
    <row r="101" spans="1:8" s="1613" customFormat="1" ht="22.5" x14ac:dyDescent="0.2">
      <c r="A101" s="1418">
        <v>7000</v>
      </c>
      <c r="B101" s="312" t="s">
        <v>2</v>
      </c>
      <c r="C101" s="1428">
        <v>5620081520</v>
      </c>
      <c r="D101" s="480" t="s">
        <v>1630</v>
      </c>
      <c r="E101" s="998"/>
      <c r="F101" s="999"/>
      <c r="G101" s="2660"/>
    </row>
    <row r="102" spans="1:8" s="1613" customFormat="1" ht="22.5" x14ac:dyDescent="0.2">
      <c r="A102" s="1433"/>
      <c r="B102" s="312" t="s">
        <v>2</v>
      </c>
      <c r="C102" s="1428">
        <v>5620081520</v>
      </c>
      <c r="D102" s="480" t="s">
        <v>1629</v>
      </c>
      <c r="E102" s="1173"/>
      <c r="F102" s="1007"/>
      <c r="G102" s="1430"/>
    </row>
    <row r="103" spans="1:8" ht="25.5" customHeight="1" x14ac:dyDescent="0.2">
      <c r="A103" s="2663">
        <v>2000</v>
      </c>
      <c r="B103" s="755" t="s">
        <v>2</v>
      </c>
      <c r="C103" s="1429">
        <v>5620181520</v>
      </c>
      <c r="D103" s="2664" t="s">
        <v>1732</v>
      </c>
      <c r="E103" s="2665"/>
      <c r="F103" s="2666"/>
      <c r="G103" s="2667"/>
      <c r="H103" s="727"/>
    </row>
    <row r="104" spans="1:8" ht="22.5" customHeight="1" x14ac:dyDescent="0.2">
      <c r="A104" s="1437"/>
      <c r="B104" s="312" t="s">
        <v>2</v>
      </c>
      <c r="C104" s="1428">
        <v>5620181520</v>
      </c>
      <c r="D104" s="1915" t="s">
        <v>1733</v>
      </c>
      <c r="E104" s="1438"/>
      <c r="F104" s="1111"/>
      <c r="G104" s="1436"/>
      <c r="H104" s="727"/>
    </row>
    <row r="105" spans="1:8" ht="22.5" x14ac:dyDescent="0.2">
      <c r="A105" s="1437"/>
      <c r="B105" s="312" t="s">
        <v>2</v>
      </c>
      <c r="C105" s="2661" t="s">
        <v>2404</v>
      </c>
      <c r="D105" s="1874" t="s">
        <v>2392</v>
      </c>
      <c r="E105" s="1003">
        <v>4850</v>
      </c>
      <c r="F105" s="1004">
        <v>4850</v>
      </c>
      <c r="G105" s="1436"/>
      <c r="H105" s="727"/>
    </row>
    <row r="106" spans="1:8" ht="22.5" x14ac:dyDescent="0.2">
      <c r="A106" s="1433"/>
      <c r="B106" s="312" t="s">
        <v>2</v>
      </c>
      <c r="C106" s="2661" t="s">
        <v>2404</v>
      </c>
      <c r="D106" s="1875" t="s">
        <v>2393</v>
      </c>
      <c r="E106" s="1434"/>
      <c r="F106" s="1565"/>
      <c r="G106" s="1430"/>
      <c r="H106" s="727"/>
    </row>
    <row r="107" spans="1:8" s="1613" customFormat="1" ht="8.25" customHeight="1" x14ac:dyDescent="0.2">
      <c r="A107" s="1203"/>
      <c r="B107" s="455"/>
      <c r="C107" s="1536"/>
      <c r="D107" s="664"/>
      <c r="E107" s="1203"/>
      <c r="F107" s="1203"/>
      <c r="G107" s="1203"/>
    </row>
    <row r="108" spans="1:8" ht="18.75" customHeight="1" x14ac:dyDescent="0.2">
      <c r="B108" s="431" t="s">
        <v>939</v>
      </c>
      <c r="C108" s="1413"/>
      <c r="D108" s="431"/>
      <c r="E108" s="431"/>
      <c r="F108" s="431"/>
      <c r="G108" s="431"/>
      <c r="H108" s="727"/>
    </row>
    <row r="109" spans="1:8" ht="12" thickBot="1" x14ac:dyDescent="0.25">
      <c r="B109" s="687"/>
      <c r="C109" s="688"/>
      <c r="D109" s="1416"/>
      <c r="E109" s="217"/>
      <c r="F109" s="217"/>
      <c r="G109" s="162" t="s">
        <v>105</v>
      </c>
      <c r="H109" s="727"/>
    </row>
    <row r="110" spans="1:8" ht="11.25" customHeight="1" x14ac:dyDescent="0.2">
      <c r="A110" s="3103" t="s">
        <v>2151</v>
      </c>
      <c r="B110" s="3181" t="s">
        <v>153</v>
      </c>
      <c r="C110" s="3189" t="s">
        <v>940</v>
      </c>
      <c r="D110" s="3124" t="s">
        <v>348</v>
      </c>
      <c r="E110" s="3204" t="s">
        <v>2160</v>
      </c>
      <c r="F110" s="3113" t="s">
        <v>2153</v>
      </c>
      <c r="G110" s="3227" t="s">
        <v>156</v>
      </c>
      <c r="H110" s="727"/>
    </row>
    <row r="111" spans="1:8" ht="21" customHeight="1" thickBot="1" x14ac:dyDescent="0.25">
      <c r="A111" s="3104"/>
      <c r="B111" s="3182"/>
      <c r="C111" s="3190"/>
      <c r="D111" s="3125"/>
      <c r="E111" s="3205"/>
      <c r="F111" s="3147"/>
      <c r="G111" s="3228"/>
      <c r="H111" s="727"/>
    </row>
    <row r="112" spans="1:8" ht="15" customHeight="1" thickBot="1" x14ac:dyDescent="0.25">
      <c r="A112" s="1424" t="s">
        <v>233</v>
      </c>
      <c r="B112" s="164" t="s">
        <v>2</v>
      </c>
      <c r="C112" s="433" t="s">
        <v>157</v>
      </c>
      <c r="D112" s="165" t="s">
        <v>158</v>
      </c>
      <c r="E112" s="1425" t="s">
        <v>233</v>
      </c>
      <c r="F112" s="1425" t="s">
        <v>233</v>
      </c>
      <c r="G112" s="547" t="s">
        <v>6</v>
      </c>
      <c r="H112" s="727"/>
    </row>
    <row r="113" spans="1:8" ht="22.5" x14ac:dyDescent="0.2">
      <c r="A113" s="1439">
        <v>2000</v>
      </c>
      <c r="B113" s="312" t="s">
        <v>2</v>
      </c>
      <c r="C113" s="1896" t="s">
        <v>1641</v>
      </c>
      <c r="D113" s="1874" t="s">
        <v>1737</v>
      </c>
      <c r="E113" s="1003">
        <v>26000</v>
      </c>
      <c r="F113" s="1004">
        <v>26000</v>
      </c>
      <c r="G113" s="1436"/>
      <c r="H113" s="727"/>
    </row>
    <row r="114" spans="1:8" ht="22.5" x14ac:dyDescent="0.2">
      <c r="A114" s="1437"/>
      <c r="B114" s="312" t="s">
        <v>2</v>
      </c>
      <c r="C114" s="1896" t="s">
        <v>1641</v>
      </c>
      <c r="D114" s="1875" t="s">
        <v>1738</v>
      </c>
      <c r="E114" s="1438"/>
      <c r="F114" s="2649"/>
      <c r="G114" s="1436"/>
      <c r="H114" s="727"/>
    </row>
    <row r="115" spans="1:8" ht="22.5" x14ac:dyDescent="0.2">
      <c r="A115" s="1437"/>
      <c r="B115" s="312" t="s">
        <v>2</v>
      </c>
      <c r="C115" s="2661" t="s">
        <v>2405</v>
      </c>
      <c r="D115" s="1874" t="s">
        <v>2381</v>
      </c>
      <c r="E115" s="1003">
        <v>1000</v>
      </c>
      <c r="F115" s="1004">
        <v>1000</v>
      </c>
      <c r="G115" s="1436"/>
      <c r="H115" s="727"/>
    </row>
    <row r="116" spans="1:8" ht="22.5" x14ac:dyDescent="0.2">
      <c r="A116" s="1437"/>
      <c r="B116" s="312" t="s">
        <v>2</v>
      </c>
      <c r="C116" s="2661" t="s">
        <v>2405</v>
      </c>
      <c r="D116" s="1875" t="s">
        <v>2382</v>
      </c>
      <c r="E116" s="1438"/>
      <c r="F116" s="2649"/>
      <c r="G116" s="1436"/>
      <c r="H116" s="727"/>
    </row>
    <row r="117" spans="1:8" ht="22.5" x14ac:dyDescent="0.2">
      <c r="A117" s="1437"/>
      <c r="B117" s="312" t="s">
        <v>2</v>
      </c>
      <c r="C117" s="1896" t="s">
        <v>2609</v>
      </c>
      <c r="D117" s="1874" t="s">
        <v>2394</v>
      </c>
      <c r="E117" s="1003">
        <v>2000</v>
      </c>
      <c r="F117" s="1004">
        <v>2000</v>
      </c>
      <c r="G117" s="1436"/>
      <c r="H117" s="727"/>
    </row>
    <row r="118" spans="1:8" ht="22.5" x14ac:dyDescent="0.2">
      <c r="A118" s="1437"/>
      <c r="B118" s="312" t="s">
        <v>2</v>
      </c>
      <c r="C118" s="1896" t="s">
        <v>2609</v>
      </c>
      <c r="D118" s="1875" t="s">
        <v>2395</v>
      </c>
      <c r="E118" s="1438"/>
      <c r="F118" s="2649"/>
      <c r="G118" s="1436"/>
      <c r="H118" s="727"/>
    </row>
    <row r="119" spans="1:8" ht="22.5" x14ac:dyDescent="0.2">
      <c r="A119" s="1612">
        <v>2000</v>
      </c>
      <c r="B119" s="312" t="s">
        <v>2</v>
      </c>
      <c r="C119" s="1600" t="s">
        <v>1642</v>
      </c>
      <c r="D119" s="1874" t="s">
        <v>1643</v>
      </c>
      <c r="E119" s="1449"/>
      <c r="F119" s="1004"/>
      <c r="G119" s="2654"/>
    </row>
    <row r="120" spans="1:8" ht="22.5" x14ac:dyDescent="0.2">
      <c r="A120" s="1447"/>
      <c r="B120" s="312" t="s">
        <v>2</v>
      </c>
      <c r="C120" s="1600" t="s">
        <v>1642</v>
      </c>
      <c r="D120" s="1875" t="s">
        <v>1644</v>
      </c>
      <c r="E120" s="1448"/>
      <c r="F120" s="1443"/>
      <c r="G120" s="2654"/>
    </row>
    <row r="121" spans="1:8" ht="22.5" x14ac:dyDescent="0.2">
      <c r="A121" s="1419"/>
      <c r="B121" s="755" t="s">
        <v>2</v>
      </c>
      <c r="C121" s="1904" t="s">
        <v>1645</v>
      </c>
      <c r="D121" s="1919" t="s">
        <v>1646</v>
      </c>
      <c r="E121" s="1001">
        <v>35500</v>
      </c>
      <c r="F121" s="999">
        <v>35500</v>
      </c>
      <c r="G121" s="1432"/>
    </row>
    <row r="122" spans="1:8" ht="22.5" x14ac:dyDescent="0.2">
      <c r="A122" s="1440"/>
      <c r="B122" s="312" t="s">
        <v>2</v>
      </c>
      <c r="C122" s="1896" t="s">
        <v>1645</v>
      </c>
      <c r="D122" s="1875" t="s">
        <v>1647</v>
      </c>
      <c r="E122" s="1441"/>
      <c r="F122" s="1444"/>
      <c r="G122" s="1430"/>
    </row>
    <row r="123" spans="1:8" ht="22.5" x14ac:dyDescent="0.2">
      <c r="A123" s="1418">
        <v>1300</v>
      </c>
      <c r="B123" s="312" t="s">
        <v>2</v>
      </c>
      <c r="C123" s="1896" t="s">
        <v>1947</v>
      </c>
      <c r="D123" s="1874" t="s">
        <v>1734</v>
      </c>
      <c r="E123" s="998">
        <v>4500</v>
      </c>
      <c r="F123" s="999">
        <v>4500</v>
      </c>
      <c r="G123" s="1430"/>
      <c r="H123" s="727"/>
    </row>
    <row r="124" spans="1:8" ht="22.5" x14ac:dyDescent="0.2">
      <c r="A124" s="1440"/>
      <c r="B124" s="755" t="s">
        <v>2</v>
      </c>
      <c r="C124" s="1904" t="s">
        <v>1947</v>
      </c>
      <c r="D124" s="1974" t="s">
        <v>1735</v>
      </c>
      <c r="E124" s="1441"/>
      <c r="F124" s="1444"/>
      <c r="G124" s="1432"/>
      <c r="H124" s="727"/>
    </row>
    <row r="125" spans="1:8" ht="22.5" x14ac:dyDescent="0.2">
      <c r="A125" s="1440"/>
      <c r="B125" s="312" t="s">
        <v>2</v>
      </c>
      <c r="C125" s="1904" t="s">
        <v>2406</v>
      </c>
      <c r="D125" s="1919" t="s">
        <v>2383</v>
      </c>
      <c r="E125" s="1001">
        <v>30000</v>
      </c>
      <c r="F125" s="999">
        <v>30000</v>
      </c>
      <c r="G125" s="1432"/>
    </row>
    <row r="126" spans="1:8" ht="22.5" x14ac:dyDescent="0.2">
      <c r="A126" s="1440"/>
      <c r="B126" s="312" t="s">
        <v>2</v>
      </c>
      <c r="C126" s="1904" t="s">
        <v>2406</v>
      </c>
      <c r="D126" s="1875" t="s">
        <v>2384</v>
      </c>
      <c r="E126" s="1441"/>
      <c r="F126" s="1444"/>
      <c r="G126" s="1430"/>
    </row>
    <row r="127" spans="1:8" ht="22.5" x14ac:dyDescent="0.2">
      <c r="A127" s="1440"/>
      <c r="B127" s="1442" t="s">
        <v>2</v>
      </c>
      <c r="C127" s="1904" t="s">
        <v>2610</v>
      </c>
      <c r="D127" s="1919" t="s">
        <v>2396</v>
      </c>
      <c r="E127" s="1001">
        <v>1000</v>
      </c>
      <c r="F127" s="999">
        <v>1000</v>
      </c>
      <c r="G127" s="1432"/>
    </row>
    <row r="128" spans="1:8" ht="22.5" x14ac:dyDescent="0.2">
      <c r="A128" s="1445">
        <v>1915</v>
      </c>
      <c r="B128" s="312" t="s">
        <v>2</v>
      </c>
      <c r="C128" s="1896" t="s">
        <v>1649</v>
      </c>
      <c r="D128" s="1874" t="s">
        <v>1655</v>
      </c>
      <c r="E128" s="1001">
        <v>9000</v>
      </c>
      <c r="F128" s="1973">
        <v>9000</v>
      </c>
      <c r="G128" s="453"/>
      <c r="H128" s="727"/>
    </row>
    <row r="129" spans="1:8" ht="22.5" x14ac:dyDescent="0.2">
      <c r="A129" s="1440">
        <v>85</v>
      </c>
      <c r="B129" s="312" t="s">
        <v>2</v>
      </c>
      <c r="C129" s="1896" t="s">
        <v>1649</v>
      </c>
      <c r="D129" s="1875" t="s">
        <v>2398</v>
      </c>
      <c r="E129" s="1441"/>
      <c r="F129" s="1917"/>
      <c r="G129" s="453"/>
      <c r="H129" s="727"/>
    </row>
    <row r="130" spans="1:8" ht="22.5" x14ac:dyDescent="0.2">
      <c r="A130" s="1445">
        <v>2000</v>
      </c>
      <c r="B130" s="312" t="s">
        <v>2</v>
      </c>
      <c r="C130" s="1896" t="s">
        <v>1650</v>
      </c>
      <c r="D130" s="1874" t="s">
        <v>1654</v>
      </c>
      <c r="E130" s="1001"/>
      <c r="F130" s="1973"/>
      <c r="G130" s="453"/>
      <c r="H130" s="727"/>
    </row>
    <row r="131" spans="1:8" ht="22.5" x14ac:dyDescent="0.2">
      <c r="A131" s="1440"/>
      <c r="B131" s="312" t="s">
        <v>2</v>
      </c>
      <c r="C131" s="1896" t="s">
        <v>1650</v>
      </c>
      <c r="D131" s="1875" t="s">
        <v>1653</v>
      </c>
      <c r="E131" s="1441"/>
      <c r="F131" s="1917"/>
      <c r="G131" s="453"/>
      <c r="H131" s="727"/>
    </row>
    <row r="132" spans="1:8" ht="22.5" x14ac:dyDescent="0.2">
      <c r="A132" s="1445">
        <v>1915</v>
      </c>
      <c r="B132" s="312" t="s">
        <v>2</v>
      </c>
      <c r="C132" s="1896" t="s">
        <v>1648</v>
      </c>
      <c r="D132" s="1874" t="s">
        <v>1657</v>
      </c>
      <c r="E132" s="1001">
        <v>4500</v>
      </c>
      <c r="F132" s="1973">
        <v>4500</v>
      </c>
      <c r="G132" s="453"/>
      <c r="H132" s="727"/>
    </row>
    <row r="133" spans="1:8" ht="22.5" x14ac:dyDescent="0.2">
      <c r="A133" s="1440">
        <v>85</v>
      </c>
      <c r="B133" s="312" t="s">
        <v>2</v>
      </c>
      <c r="C133" s="1896" t="s">
        <v>1648</v>
      </c>
      <c r="D133" s="1875" t="s">
        <v>1656</v>
      </c>
      <c r="E133" s="1441"/>
      <c r="F133" s="1917"/>
      <c r="G133" s="453"/>
      <c r="H133" s="727"/>
    </row>
    <row r="134" spans="1:8" ht="22.5" x14ac:dyDescent="0.2">
      <c r="A134" s="1419">
        <v>100</v>
      </c>
      <c r="B134" s="1442" t="s">
        <v>2</v>
      </c>
      <c r="C134" s="1429">
        <v>9620061907</v>
      </c>
      <c r="D134" s="666" t="s">
        <v>2407</v>
      </c>
      <c r="E134" s="1001"/>
      <c r="F134" s="1972"/>
      <c r="G134" s="2655"/>
      <c r="H134" s="727"/>
    </row>
    <row r="135" spans="1:8" ht="22.5" x14ac:dyDescent="0.2">
      <c r="A135" s="1433"/>
      <c r="B135" s="312" t="s">
        <v>2</v>
      </c>
      <c r="C135" s="1428">
        <v>9620061907</v>
      </c>
      <c r="D135" s="661" t="s">
        <v>2408</v>
      </c>
      <c r="E135" s="1434"/>
      <c r="F135" s="1435"/>
      <c r="G135" s="448"/>
      <c r="H135" s="727"/>
    </row>
    <row r="136" spans="1:8" ht="22.5" x14ac:dyDescent="0.2">
      <c r="A136" s="1445"/>
      <c r="B136" s="312" t="s">
        <v>2</v>
      </c>
      <c r="C136" s="1896" t="s">
        <v>1736</v>
      </c>
      <c r="D136" s="1874" t="s">
        <v>1652</v>
      </c>
      <c r="E136" s="1001"/>
      <c r="F136" s="1917"/>
      <c r="G136" s="453"/>
      <c r="H136" s="727"/>
    </row>
    <row r="137" spans="1:8" ht="22.5" x14ac:dyDescent="0.2">
      <c r="A137" s="1440"/>
      <c r="B137" s="312" t="s">
        <v>2</v>
      </c>
      <c r="C137" s="1896" t="s">
        <v>1736</v>
      </c>
      <c r="D137" s="1874" t="s">
        <v>1651</v>
      </c>
      <c r="E137" s="1441"/>
      <c r="F137" s="1917"/>
      <c r="G137" s="453"/>
      <c r="H137" s="727"/>
    </row>
    <row r="138" spans="1:8" ht="22.5" x14ac:dyDescent="0.2">
      <c r="A138" s="1440"/>
      <c r="B138" s="1616" t="s">
        <v>2</v>
      </c>
      <c r="C138" s="1896" t="s">
        <v>2611</v>
      </c>
      <c r="D138" s="1874" t="s">
        <v>2397</v>
      </c>
      <c r="E138" s="1001">
        <v>4000</v>
      </c>
      <c r="F138" s="1973">
        <v>4000</v>
      </c>
      <c r="G138" s="453"/>
      <c r="H138" s="727"/>
    </row>
    <row r="139" spans="1:8" ht="22.5" x14ac:dyDescent="0.2">
      <c r="A139" s="1440"/>
      <c r="B139" s="1616" t="s">
        <v>2</v>
      </c>
      <c r="C139" s="1896" t="s">
        <v>2611</v>
      </c>
      <c r="D139" s="1875" t="s">
        <v>2399</v>
      </c>
      <c r="E139" s="1441"/>
      <c r="F139" s="2650"/>
      <c r="G139" s="453"/>
      <c r="H139" s="727"/>
    </row>
    <row r="140" spans="1:8" ht="22.5" x14ac:dyDescent="0.2">
      <c r="A140" s="1445">
        <v>70000</v>
      </c>
      <c r="B140" s="1616" t="s">
        <v>2</v>
      </c>
      <c r="C140" s="1428">
        <v>14620030000</v>
      </c>
      <c r="D140" s="462" t="s">
        <v>1631</v>
      </c>
      <c r="E140" s="1446"/>
      <c r="F140" s="1973"/>
      <c r="G140" s="2656"/>
      <c r="H140" s="727"/>
    </row>
    <row r="141" spans="1:8" ht="22.5" x14ac:dyDescent="0.2">
      <c r="A141" s="1447"/>
      <c r="B141" s="1617" t="s">
        <v>2</v>
      </c>
      <c r="C141" s="1428">
        <v>14620030000</v>
      </c>
      <c r="D141" s="272" t="s">
        <v>1632</v>
      </c>
      <c r="E141" s="1448"/>
      <c r="F141" s="1618"/>
      <c r="G141" s="2657"/>
      <c r="H141" s="727"/>
    </row>
    <row r="142" spans="1:8" ht="13.5" customHeight="1" x14ac:dyDescent="0.2">
      <c r="A142" s="1445"/>
      <c r="B142" s="1616" t="s">
        <v>2</v>
      </c>
      <c r="C142" s="1429">
        <v>14620070000</v>
      </c>
      <c r="D142" s="462" t="s">
        <v>2385</v>
      </c>
      <c r="E142" s="1446">
        <v>99000</v>
      </c>
      <c r="F142" s="1973">
        <v>99000</v>
      </c>
      <c r="G142" s="2656"/>
    </row>
    <row r="143" spans="1:8" ht="13.5" customHeight="1" thickBot="1" x14ac:dyDescent="0.25">
      <c r="A143" s="1450"/>
      <c r="B143" s="1619" t="s">
        <v>2</v>
      </c>
      <c r="C143" s="2662">
        <v>14620070000</v>
      </c>
      <c r="D143" s="2653" t="s">
        <v>2385</v>
      </c>
      <c r="E143" s="1918">
        <v>56000</v>
      </c>
      <c r="F143" s="2590">
        <v>56000</v>
      </c>
      <c r="G143" s="2658"/>
    </row>
    <row r="145" spans="1:8" x14ac:dyDescent="0.2">
      <c r="B145" s="727"/>
      <c r="C145" s="1588"/>
      <c r="G145" s="781"/>
      <c r="H145" s="727"/>
    </row>
    <row r="146" spans="1:8" ht="12.75" x14ac:dyDescent="0.2">
      <c r="A146" s="898"/>
      <c r="B146" s="898"/>
      <c r="C146" s="2848"/>
      <c r="F146" s="344"/>
      <c r="G146" s="781"/>
      <c r="H146" s="727"/>
    </row>
    <row r="147" spans="1:8" x14ac:dyDescent="0.2">
      <c r="B147" s="727"/>
      <c r="C147" s="727"/>
      <c r="H147" s="727"/>
    </row>
    <row r="148" spans="1:8" x14ac:dyDescent="0.2">
      <c r="B148" s="727"/>
      <c r="C148" s="727"/>
      <c r="H148" s="727"/>
    </row>
    <row r="149" spans="1:8" x14ac:dyDescent="0.2">
      <c r="B149" s="727"/>
      <c r="C149" s="727"/>
      <c r="H149" s="727"/>
    </row>
    <row r="150" spans="1:8" ht="18.75" customHeight="1" x14ac:dyDescent="0.2">
      <c r="B150" s="727"/>
      <c r="C150" s="727"/>
      <c r="H150" s="727"/>
    </row>
    <row r="151" spans="1:8" x14ac:dyDescent="0.2">
      <c r="B151" s="727"/>
      <c r="C151" s="727"/>
      <c r="H151" s="727"/>
    </row>
    <row r="152" spans="1:8" ht="11.25" customHeight="1" x14ac:dyDescent="0.2">
      <c r="B152" s="727"/>
      <c r="C152" s="727"/>
      <c r="H152" s="727"/>
    </row>
    <row r="153" spans="1:8" ht="21.75" customHeight="1" x14ac:dyDescent="0.2">
      <c r="B153" s="727"/>
      <c r="C153" s="727"/>
      <c r="H153" s="727"/>
    </row>
    <row r="154" spans="1:8" ht="15" customHeight="1" x14ac:dyDescent="0.2">
      <c r="B154" s="727"/>
      <c r="C154" s="727"/>
      <c r="H154" s="727"/>
    </row>
    <row r="155" spans="1:8" x14ac:dyDescent="0.2">
      <c r="B155" s="727"/>
      <c r="C155" s="727"/>
      <c r="H155" s="727"/>
    </row>
    <row r="156" spans="1:8" x14ac:dyDescent="0.2">
      <c r="A156" s="1203"/>
      <c r="B156" s="455"/>
      <c r="C156" s="1451"/>
      <c r="D156" s="186"/>
      <c r="E156" s="1203"/>
      <c r="F156" s="1452"/>
      <c r="G156" s="1453"/>
      <c r="H156" s="727"/>
    </row>
    <row r="157" spans="1:8" x14ac:dyDescent="0.2">
      <c r="B157" s="727"/>
      <c r="H157" s="727"/>
    </row>
    <row r="158" spans="1:8" x14ac:dyDescent="0.2">
      <c r="B158" s="727"/>
      <c r="H158" s="727"/>
    </row>
    <row r="159" spans="1:8" ht="11.25" customHeight="1" x14ac:dyDescent="0.2">
      <c r="B159" s="727"/>
      <c r="H159" s="727"/>
    </row>
    <row r="160" spans="1:8" ht="20.25" customHeight="1" x14ac:dyDescent="0.2">
      <c r="B160" s="727"/>
      <c r="H160" s="727"/>
    </row>
    <row r="161" spans="2:8" x14ac:dyDescent="0.2">
      <c r="B161" s="727"/>
      <c r="H161" s="727"/>
    </row>
    <row r="162" spans="2:8" x14ac:dyDescent="0.2">
      <c r="B162" s="727"/>
      <c r="H162" s="727"/>
    </row>
    <row r="163" spans="2:8" x14ac:dyDescent="0.2">
      <c r="B163" s="727"/>
      <c r="H163" s="727"/>
    </row>
    <row r="164" spans="2:8" x14ac:dyDescent="0.2">
      <c r="B164" s="727"/>
      <c r="H164" s="727"/>
    </row>
    <row r="165" spans="2:8" x14ac:dyDescent="0.2">
      <c r="B165" s="727"/>
      <c r="H165" s="727"/>
    </row>
    <row r="166" spans="2:8" x14ac:dyDescent="0.2">
      <c r="B166" s="727"/>
      <c r="H166" s="727"/>
    </row>
    <row r="167" spans="2:8" x14ac:dyDescent="0.2">
      <c r="B167" s="727"/>
      <c r="H167" s="727"/>
    </row>
    <row r="168" spans="2:8" x14ac:dyDescent="0.2">
      <c r="B168" s="727"/>
      <c r="H168" s="727"/>
    </row>
    <row r="169" spans="2:8" x14ac:dyDescent="0.2">
      <c r="B169" s="727"/>
      <c r="H169" s="727"/>
    </row>
    <row r="170" spans="2:8" x14ac:dyDescent="0.2">
      <c r="B170" s="727"/>
      <c r="H170" s="727"/>
    </row>
    <row r="171" spans="2:8" x14ac:dyDescent="0.2">
      <c r="B171" s="727"/>
      <c r="H171" s="727"/>
    </row>
    <row r="172" spans="2:8" x14ac:dyDescent="0.2">
      <c r="B172" s="727"/>
      <c r="H172" s="727"/>
    </row>
    <row r="173" spans="2:8" x14ac:dyDescent="0.2">
      <c r="B173" s="727"/>
      <c r="H173" s="727"/>
    </row>
    <row r="174" spans="2:8" x14ac:dyDescent="0.2">
      <c r="B174" s="727"/>
      <c r="H174" s="727"/>
    </row>
    <row r="175" spans="2:8" x14ac:dyDescent="0.2">
      <c r="B175" s="727"/>
      <c r="H175" s="727"/>
    </row>
    <row r="176" spans="2:8" x14ac:dyDescent="0.2">
      <c r="B176" s="455"/>
      <c r="D176" s="186"/>
    </row>
    <row r="177" spans="4:4" x14ac:dyDescent="0.2">
      <c r="D177" s="186"/>
    </row>
  </sheetData>
  <mergeCells count="41">
    <mergeCell ref="A1:G1"/>
    <mergeCell ref="A3:G3"/>
    <mergeCell ref="C5:E5"/>
    <mergeCell ref="C7:C8"/>
    <mergeCell ref="D7:D8"/>
    <mergeCell ref="E7:E8"/>
    <mergeCell ref="G17:G18"/>
    <mergeCell ref="A34:A35"/>
    <mergeCell ref="B34:B35"/>
    <mergeCell ref="C34:C35"/>
    <mergeCell ref="D34:D35"/>
    <mergeCell ref="E34:E35"/>
    <mergeCell ref="F34:F35"/>
    <mergeCell ref="G34:G35"/>
    <mergeCell ref="A17:A18"/>
    <mergeCell ref="B17:B18"/>
    <mergeCell ref="C17:C18"/>
    <mergeCell ref="D17:D18"/>
    <mergeCell ref="E17:E18"/>
    <mergeCell ref="F17:F18"/>
    <mergeCell ref="G52:G53"/>
    <mergeCell ref="A68:A69"/>
    <mergeCell ref="B68:B69"/>
    <mergeCell ref="C68:C69"/>
    <mergeCell ref="D68:D69"/>
    <mergeCell ref="E68:E69"/>
    <mergeCell ref="F68:F69"/>
    <mergeCell ref="G68:G69"/>
    <mergeCell ref="A52:A53"/>
    <mergeCell ref="B52:B53"/>
    <mergeCell ref="C52:C53"/>
    <mergeCell ref="D52:D53"/>
    <mergeCell ref="E52:E53"/>
    <mergeCell ref="F52:F53"/>
    <mergeCell ref="G110:G111"/>
    <mergeCell ref="A110:A111"/>
    <mergeCell ref="B110:B111"/>
    <mergeCell ref="C110:C111"/>
    <mergeCell ref="D110:D111"/>
    <mergeCell ref="E110:E111"/>
    <mergeCell ref="F110:F11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orientation="portrait" r:id="rId1"/>
  <headerFooter alignWithMargins="0"/>
  <rowBreaks count="2" manualBreakCount="2">
    <brk id="64" max="6" man="1"/>
    <brk id="1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6B73-A9DE-4479-AC18-7366F97CA9C7}">
  <dimension ref="A1:K29"/>
  <sheetViews>
    <sheetView workbookViewId="0">
      <selection activeCell="O20" sqref="O20"/>
    </sheetView>
  </sheetViews>
  <sheetFormatPr defaultColWidth="9.140625" defaultRowHeight="12.75" x14ac:dyDescent="0.2"/>
  <cols>
    <col min="1" max="10" width="9.140625" style="2164"/>
    <col min="11" max="11" width="21.7109375" style="2164" customWidth="1"/>
    <col min="12" max="16384" width="9.140625" style="2164"/>
  </cols>
  <sheetData>
    <row r="1" spans="1:11" ht="26.25" x14ac:dyDescent="0.4">
      <c r="A1" s="3021" t="s">
        <v>2074</v>
      </c>
      <c r="B1" s="3021"/>
      <c r="C1" s="3021"/>
      <c r="D1" s="3021"/>
      <c r="E1" s="3021"/>
      <c r="F1" s="3021"/>
      <c r="G1" s="3021"/>
      <c r="H1" s="3021"/>
      <c r="I1" s="3021"/>
      <c r="J1" s="3021"/>
      <c r="K1" s="2163"/>
    </row>
    <row r="7" spans="1:11" x14ac:dyDescent="0.2">
      <c r="A7" s="3023"/>
      <c r="B7" s="3023"/>
      <c r="C7" s="3023"/>
      <c r="D7" s="3023"/>
      <c r="E7" s="3023"/>
      <c r="F7" s="3023"/>
      <c r="G7" s="3023"/>
      <c r="H7" s="3023"/>
      <c r="I7" s="3023"/>
      <c r="J7" s="3023"/>
    </row>
    <row r="8" spans="1:11" x14ac:dyDescent="0.2">
      <c r="A8" s="3023"/>
      <c r="B8" s="3023"/>
      <c r="C8" s="3023"/>
      <c r="D8" s="3023"/>
      <c r="E8" s="3023"/>
      <c r="F8" s="3023"/>
      <c r="G8" s="3023"/>
      <c r="H8" s="3023"/>
      <c r="I8" s="3023"/>
      <c r="J8" s="3023"/>
    </row>
    <row r="9" spans="1:11" x14ac:dyDescent="0.2">
      <c r="A9" s="3023"/>
      <c r="B9" s="3023"/>
      <c r="C9" s="3023"/>
      <c r="D9" s="3023"/>
      <c r="E9" s="3023"/>
      <c r="F9" s="3023"/>
      <c r="G9" s="3023"/>
      <c r="H9" s="3023"/>
      <c r="I9" s="3023"/>
      <c r="J9" s="3023"/>
    </row>
    <row r="10" spans="1:11" x14ac:dyDescent="0.2">
      <c r="A10" s="3023"/>
      <c r="B10" s="3023"/>
      <c r="C10" s="3023"/>
      <c r="D10" s="3023"/>
      <c r="E10" s="3023"/>
      <c r="F10" s="3023"/>
      <c r="G10" s="3023"/>
      <c r="H10" s="3023"/>
      <c r="I10" s="3023"/>
      <c r="J10" s="3023"/>
    </row>
    <row r="11" spans="1:11" x14ac:dyDescent="0.2">
      <c r="A11" s="3023"/>
      <c r="B11" s="3023"/>
      <c r="C11" s="3023"/>
      <c r="D11" s="3023"/>
      <c r="E11" s="3023"/>
      <c r="F11" s="3023"/>
      <c r="G11" s="3023"/>
      <c r="H11" s="3023"/>
      <c r="I11" s="3023"/>
      <c r="J11" s="3023"/>
    </row>
    <row r="12" spans="1:11" x14ac:dyDescent="0.2">
      <c r="A12" s="3023"/>
      <c r="B12" s="3023"/>
      <c r="C12" s="3023"/>
      <c r="D12" s="3023"/>
      <c r="E12" s="3023"/>
      <c r="F12" s="3023"/>
      <c r="G12" s="3023"/>
      <c r="H12" s="3023"/>
      <c r="I12" s="3023"/>
      <c r="J12" s="3023"/>
    </row>
    <row r="13" spans="1:11" x14ac:dyDescent="0.2">
      <c r="A13" s="3023"/>
      <c r="B13" s="3023"/>
      <c r="C13" s="3023"/>
      <c r="D13" s="3023"/>
      <c r="E13" s="3023"/>
      <c r="F13" s="3023"/>
      <c r="G13" s="3023"/>
      <c r="H13" s="3023"/>
      <c r="I13" s="3023"/>
      <c r="J13" s="3023"/>
    </row>
    <row r="14" spans="1:11" x14ac:dyDescent="0.2">
      <c r="A14" s="3023"/>
      <c r="B14" s="3023"/>
      <c r="C14" s="3023"/>
      <c r="D14" s="3023"/>
      <c r="E14" s="3023"/>
      <c r="F14" s="3023"/>
      <c r="G14" s="3023"/>
      <c r="H14" s="3023"/>
      <c r="I14" s="3023"/>
      <c r="J14" s="3023"/>
    </row>
    <row r="15" spans="1:11" x14ac:dyDescent="0.2">
      <c r="A15" s="3023"/>
      <c r="B15" s="3023"/>
      <c r="C15" s="3023"/>
      <c r="D15" s="3023"/>
      <c r="E15" s="3023"/>
      <c r="F15" s="3023"/>
      <c r="G15" s="3023"/>
      <c r="H15" s="3023"/>
      <c r="I15" s="3023"/>
      <c r="J15" s="3023"/>
    </row>
    <row r="16" spans="1:11" x14ac:dyDescent="0.2">
      <c r="A16" s="3023"/>
      <c r="B16" s="3023"/>
      <c r="C16" s="3023"/>
      <c r="D16" s="3023"/>
      <c r="E16" s="3023"/>
      <c r="F16" s="3023"/>
      <c r="G16" s="3023"/>
      <c r="H16" s="3023"/>
      <c r="I16" s="3023"/>
      <c r="J16" s="3023"/>
    </row>
    <row r="17" spans="1:11" x14ac:dyDescent="0.2">
      <c r="A17" s="3023"/>
      <c r="B17" s="3023"/>
      <c r="C17" s="3023"/>
      <c r="D17" s="3023"/>
      <c r="E17" s="3023"/>
      <c r="F17" s="3023"/>
      <c r="G17" s="3023"/>
      <c r="H17" s="3023"/>
      <c r="I17" s="3023"/>
      <c r="J17" s="3023"/>
    </row>
    <row r="18" spans="1:11" x14ac:dyDescent="0.2">
      <c r="A18" s="3023"/>
      <c r="B18" s="3023"/>
      <c r="C18" s="3023"/>
      <c r="D18" s="3023"/>
      <c r="E18" s="3023"/>
      <c r="F18" s="3023"/>
      <c r="G18" s="3023"/>
      <c r="H18" s="3023"/>
      <c r="I18" s="3023"/>
      <c r="J18" s="3023"/>
    </row>
    <row r="24" spans="1:11" ht="26.25" customHeight="1" x14ac:dyDescent="0.2">
      <c r="A24" s="3022" t="s">
        <v>2158</v>
      </c>
      <c r="B24" s="3022"/>
      <c r="C24" s="3022"/>
      <c r="D24" s="3022"/>
      <c r="E24" s="3022"/>
      <c r="F24" s="3022"/>
      <c r="G24" s="3022"/>
      <c r="H24" s="3022"/>
      <c r="I24" s="3022"/>
      <c r="J24" s="3022"/>
      <c r="K24" s="2165"/>
    </row>
    <row r="25" spans="1:11" ht="12.75" customHeight="1" x14ac:dyDescent="0.2">
      <c r="A25" s="2165"/>
      <c r="B25" s="2165"/>
      <c r="C25" s="2165"/>
      <c r="D25" s="2165"/>
      <c r="E25" s="2165"/>
      <c r="F25" s="2165"/>
      <c r="G25" s="2165"/>
      <c r="H25" s="2165"/>
      <c r="I25" s="2165"/>
      <c r="J25" s="2165"/>
      <c r="K25" s="2165"/>
    </row>
    <row r="26" spans="1:11" ht="12.75" customHeight="1" x14ac:dyDescent="0.2">
      <c r="A26" s="2165"/>
      <c r="B26" s="2165"/>
      <c r="C26" s="2165"/>
      <c r="D26" s="2165"/>
      <c r="E26" s="2165"/>
      <c r="F26" s="2165"/>
      <c r="G26" s="2165"/>
      <c r="H26" s="2165"/>
      <c r="I26" s="2165"/>
      <c r="J26" s="2165"/>
      <c r="K26" s="2165"/>
    </row>
    <row r="27" spans="1:11" ht="12.75" customHeight="1" x14ac:dyDescent="0.2">
      <c r="A27" s="2165"/>
      <c r="B27" s="2165"/>
      <c r="C27" s="2165"/>
      <c r="D27" s="2165"/>
      <c r="E27" s="2165"/>
      <c r="F27" s="2165"/>
      <c r="G27" s="2165"/>
      <c r="H27" s="2165"/>
      <c r="I27" s="2165"/>
      <c r="J27" s="2165"/>
      <c r="K27" s="2165"/>
    </row>
    <row r="28" spans="1:11" ht="12.75" customHeight="1" x14ac:dyDescent="0.2">
      <c r="A28" s="2166"/>
      <c r="B28" s="2166"/>
      <c r="C28" s="2166"/>
      <c r="D28" s="2166"/>
      <c r="E28" s="2166"/>
      <c r="F28" s="2166"/>
      <c r="G28" s="2166"/>
      <c r="H28" s="2166"/>
      <c r="I28" s="2166"/>
      <c r="J28" s="2166"/>
      <c r="K28" s="2166"/>
    </row>
    <row r="29" spans="1:11" ht="12.75" customHeight="1" x14ac:dyDescent="0.2">
      <c r="A29" s="2166"/>
      <c r="B29" s="2166"/>
      <c r="C29" s="2166"/>
      <c r="D29" s="2166"/>
      <c r="E29" s="2166"/>
      <c r="F29" s="2166"/>
      <c r="G29" s="2166"/>
      <c r="H29" s="2166"/>
      <c r="I29" s="2166"/>
      <c r="J29" s="2166"/>
      <c r="K29" s="2166"/>
    </row>
  </sheetData>
  <mergeCells count="3">
    <mergeCell ref="A1:J1"/>
    <mergeCell ref="A24:J24"/>
    <mergeCell ref="A7:J18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A27B-229C-458C-9CB8-6455CCAB38D9}">
  <sheetPr>
    <tabColor theme="7" tint="0.59999389629810485"/>
  </sheetPr>
  <dimension ref="A1:U219"/>
  <sheetViews>
    <sheetView topLeftCell="A178" zoomScaleNormal="100" zoomScaleSheetLayoutView="75" workbookViewId="0">
      <selection activeCell="J10" sqref="J10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0" style="727" customWidth="1"/>
    <col min="4" max="4" width="49.5703125" style="727" customWidth="1"/>
    <col min="5" max="5" width="11.140625" style="727" customWidth="1"/>
    <col min="6" max="6" width="11.28515625" style="727" customWidth="1"/>
    <col min="7" max="7" width="17.42578125" style="727" customWidth="1"/>
    <col min="8" max="16384" width="9.140625" style="727"/>
  </cols>
  <sheetData>
    <row r="1" spans="1:2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</row>
    <row r="2" spans="1:21" ht="12.75" customHeight="1" x14ac:dyDescent="0.2"/>
    <row r="3" spans="1:21" s="3" customFormat="1" ht="15.75" x14ac:dyDescent="0.25">
      <c r="A3" s="3100" t="s">
        <v>2612</v>
      </c>
      <c r="B3" s="3100"/>
      <c r="C3" s="3100"/>
      <c r="D3" s="3100"/>
      <c r="E3" s="3100"/>
      <c r="F3" s="3100"/>
      <c r="G3" s="3100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3" customFormat="1" ht="15.75" x14ac:dyDescent="0.25">
      <c r="B4" s="158"/>
      <c r="C4" s="158"/>
      <c r="D4" s="158"/>
      <c r="E4" s="158"/>
      <c r="F4" s="158"/>
      <c r="G4" s="158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</row>
    <row r="5" spans="1:21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1:21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21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  <c r="H7" s="782"/>
      <c r="I7" s="782"/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82"/>
      <c r="U7" s="782"/>
    </row>
    <row r="8" spans="1:21" s="782" customFormat="1" ht="12.75" customHeight="1" thickBot="1" x14ac:dyDescent="0.3">
      <c r="B8" s="918"/>
      <c r="C8" s="3182"/>
      <c r="D8" s="3121"/>
      <c r="E8" s="3114"/>
      <c r="F8" s="87"/>
    </row>
    <row r="9" spans="1:21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SUM(E10:E14)</f>
        <v>512965.79</v>
      </c>
      <c r="F9" s="167"/>
    </row>
    <row r="10" spans="1:21" s="787" customFormat="1" ht="12.75" customHeight="1" x14ac:dyDescent="0.2">
      <c r="B10" s="168"/>
      <c r="C10" s="169" t="s">
        <v>143</v>
      </c>
      <c r="D10" s="170" t="s">
        <v>2613</v>
      </c>
      <c r="E10" s="209">
        <v>38569.589999999997</v>
      </c>
      <c r="F10" s="17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782"/>
    </row>
    <row r="11" spans="1:21" s="787" customFormat="1" ht="12.75" customHeight="1" x14ac:dyDescent="0.2">
      <c r="B11" s="168"/>
      <c r="C11" s="173" t="s">
        <v>941</v>
      </c>
      <c r="D11" s="174" t="s">
        <v>2614</v>
      </c>
      <c r="E11" s="176">
        <v>395208</v>
      </c>
      <c r="F11" s="172"/>
      <c r="H11" s="782"/>
      <c r="I11" s="782"/>
      <c r="J11" s="782"/>
      <c r="K11" s="782"/>
      <c r="L11" s="782"/>
      <c r="M11" s="782"/>
      <c r="N11" s="782"/>
      <c r="O11" s="782"/>
      <c r="P11" s="782"/>
      <c r="Q11" s="782"/>
      <c r="R11" s="782"/>
      <c r="S11" s="782"/>
      <c r="T11" s="782"/>
      <c r="U11" s="782"/>
    </row>
    <row r="12" spans="1:21" s="787" customFormat="1" ht="12.75" customHeight="1" x14ac:dyDescent="0.2">
      <c r="B12" s="168"/>
      <c r="C12" s="580" t="s">
        <v>145</v>
      </c>
      <c r="D12" s="581" t="s">
        <v>2615</v>
      </c>
      <c r="E12" s="579">
        <v>28650</v>
      </c>
      <c r="F12" s="574"/>
      <c r="H12" s="782"/>
      <c r="I12" s="782"/>
      <c r="J12" s="782"/>
      <c r="K12" s="782"/>
      <c r="L12" s="782"/>
      <c r="M12" s="782"/>
      <c r="N12" s="782"/>
      <c r="O12" s="782"/>
      <c r="P12" s="782"/>
      <c r="Q12" s="782"/>
      <c r="R12" s="782"/>
      <c r="S12" s="782"/>
      <c r="T12" s="782"/>
      <c r="U12" s="782"/>
    </row>
    <row r="13" spans="1:21" s="787" customFormat="1" ht="12.75" customHeight="1" x14ac:dyDescent="0.2">
      <c r="B13" s="168"/>
      <c r="C13" s="173" t="s">
        <v>149</v>
      </c>
      <c r="D13" s="174" t="s">
        <v>2616</v>
      </c>
      <c r="E13" s="176">
        <v>40000</v>
      </c>
      <c r="F13" s="177"/>
      <c r="H13" s="782"/>
      <c r="I13" s="782"/>
      <c r="J13" s="782"/>
      <c r="K13" s="782"/>
      <c r="L13" s="782"/>
      <c r="M13" s="782"/>
      <c r="N13" s="782"/>
      <c r="O13" s="782"/>
      <c r="P13" s="782"/>
      <c r="Q13" s="782"/>
      <c r="R13" s="782"/>
      <c r="S13" s="782"/>
      <c r="T13" s="782"/>
      <c r="U13" s="782"/>
    </row>
    <row r="14" spans="1:21" s="787" customFormat="1" ht="12.75" customHeight="1" thickBot="1" x14ac:dyDescent="0.25">
      <c r="B14" s="168"/>
      <c r="C14" s="1533" t="s">
        <v>942</v>
      </c>
      <c r="D14" s="1534" t="s">
        <v>2617</v>
      </c>
      <c r="E14" s="1844">
        <v>10538.2</v>
      </c>
      <c r="F14" s="177"/>
      <c r="H14" s="782"/>
      <c r="I14" s="782"/>
      <c r="J14" s="782"/>
      <c r="K14" s="782"/>
      <c r="L14" s="782"/>
      <c r="M14" s="782"/>
      <c r="N14" s="782"/>
      <c r="O14" s="782"/>
      <c r="P14" s="782"/>
      <c r="Q14" s="782"/>
      <c r="R14" s="782"/>
      <c r="S14" s="782"/>
      <c r="T14" s="782"/>
      <c r="U14" s="782"/>
    </row>
    <row r="15" spans="1:21" s="3" customFormat="1" ht="12.75" customHeight="1" x14ac:dyDescent="0.25">
      <c r="B15" s="178"/>
      <c r="C15" s="2"/>
      <c r="D15" s="2"/>
      <c r="E15" s="2"/>
      <c r="F15" s="2"/>
      <c r="G15" s="298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</row>
    <row r="16" spans="1:21" ht="12.75" customHeight="1" x14ac:dyDescent="0.2"/>
    <row r="17" spans="1:7" ht="18.75" customHeight="1" x14ac:dyDescent="0.2">
      <c r="B17" s="180" t="s">
        <v>2618</v>
      </c>
      <c r="C17" s="180"/>
      <c r="D17" s="180"/>
      <c r="E17" s="180"/>
      <c r="F17" s="180"/>
      <c r="G17" s="180"/>
    </row>
    <row r="18" spans="1:7" ht="12.75" customHeight="1" thickBot="1" x14ac:dyDescent="0.25">
      <c r="B18" s="783"/>
      <c r="C18" s="783"/>
      <c r="D18" s="783"/>
      <c r="E18" s="162"/>
      <c r="F18" s="162"/>
      <c r="G18" s="162" t="s">
        <v>105</v>
      </c>
    </row>
    <row r="19" spans="1:7" ht="12.75" customHeight="1" x14ac:dyDescent="0.2">
      <c r="A19" s="3103" t="s">
        <v>2151</v>
      </c>
      <c r="B19" s="3181" t="s">
        <v>153</v>
      </c>
      <c r="C19" s="3184" t="s">
        <v>943</v>
      </c>
      <c r="D19" s="3124" t="s">
        <v>155</v>
      </c>
      <c r="E19" s="3204" t="s">
        <v>2160</v>
      </c>
      <c r="F19" s="3113" t="s">
        <v>2153</v>
      </c>
      <c r="G19" s="3227" t="s">
        <v>156</v>
      </c>
    </row>
    <row r="20" spans="1:7" ht="19.5" customHeight="1" thickBot="1" x14ac:dyDescent="0.25">
      <c r="A20" s="3104"/>
      <c r="B20" s="3182"/>
      <c r="C20" s="3185"/>
      <c r="D20" s="3125"/>
      <c r="E20" s="3205"/>
      <c r="F20" s="3147"/>
      <c r="G20" s="3228"/>
    </row>
    <row r="21" spans="1:7" s="748" customFormat="1" ht="15" customHeight="1" thickBot="1" x14ac:dyDescent="0.3">
      <c r="A21" s="1454">
        <f>A22+A30</f>
        <v>36554.590000000004</v>
      </c>
      <c r="B21" s="218" t="s">
        <v>2</v>
      </c>
      <c r="C21" s="219" t="s">
        <v>157</v>
      </c>
      <c r="D21" s="165" t="s">
        <v>158</v>
      </c>
      <c r="E21" s="1454">
        <f>E22+E30</f>
        <v>38569.590000000004</v>
      </c>
      <c r="F21" s="1454">
        <f>F22+F30</f>
        <v>38569.590000000004</v>
      </c>
      <c r="G21" s="794" t="s">
        <v>6</v>
      </c>
    </row>
    <row r="22" spans="1:7" ht="12.75" customHeight="1" x14ac:dyDescent="0.2">
      <c r="A22" s="1199">
        <f>SUM(A23:A29)</f>
        <v>32309.590000000004</v>
      </c>
      <c r="B22" s="1200" t="s">
        <v>159</v>
      </c>
      <c r="C22" s="285" t="s">
        <v>944</v>
      </c>
      <c r="D22" s="1269" t="s">
        <v>945</v>
      </c>
      <c r="E22" s="1627">
        <f>SUM(E23:E29)</f>
        <v>34809.590000000004</v>
      </c>
      <c r="F22" s="1304">
        <f>SUM(F23:F29)</f>
        <v>34809.590000000004</v>
      </c>
      <c r="G22" s="1455"/>
    </row>
    <row r="23" spans="1:7" ht="12.75" customHeight="1" x14ac:dyDescent="0.2">
      <c r="A23" s="823">
        <v>20457.560000000001</v>
      </c>
      <c r="B23" s="1456" t="s">
        <v>168</v>
      </c>
      <c r="C23" s="1457" t="s">
        <v>946</v>
      </c>
      <c r="D23" s="1458" t="s">
        <v>2619</v>
      </c>
      <c r="E23" s="1309">
        <v>20457.560000000001</v>
      </c>
      <c r="F23" s="1310">
        <v>20457.560000000001</v>
      </c>
      <c r="G23" s="229"/>
    </row>
    <row r="24" spans="1:7" ht="12.75" customHeight="1" x14ac:dyDescent="0.2">
      <c r="A24" s="823">
        <v>2000</v>
      </c>
      <c r="B24" s="1456" t="s">
        <v>168</v>
      </c>
      <c r="C24" s="1457" t="s">
        <v>947</v>
      </c>
      <c r="D24" s="1458" t="s">
        <v>2620</v>
      </c>
      <c r="E24" s="1309">
        <v>4500</v>
      </c>
      <c r="F24" s="1310">
        <v>4500</v>
      </c>
      <c r="G24" s="229"/>
    </row>
    <row r="25" spans="1:7" ht="12.75" customHeight="1" x14ac:dyDescent="0.2">
      <c r="A25" s="823">
        <v>4758.6000000000004</v>
      </c>
      <c r="B25" s="1456" t="s">
        <v>168</v>
      </c>
      <c r="C25" s="1457" t="s">
        <v>948</v>
      </c>
      <c r="D25" s="1458" t="s">
        <v>2621</v>
      </c>
      <c r="E25" s="1309">
        <v>4758.6000000000004</v>
      </c>
      <c r="F25" s="1310">
        <v>4758.6000000000004</v>
      </c>
      <c r="G25" s="229"/>
    </row>
    <row r="26" spans="1:7" s="1459" customFormat="1" ht="22.5" x14ac:dyDescent="0.25">
      <c r="A26" s="863">
        <v>54</v>
      </c>
      <c r="B26" s="846" t="s">
        <v>168</v>
      </c>
      <c r="C26" s="408" t="s">
        <v>949</v>
      </c>
      <c r="D26" s="866" t="s">
        <v>2622</v>
      </c>
      <c r="E26" s="930">
        <v>54</v>
      </c>
      <c r="F26" s="847">
        <v>54</v>
      </c>
      <c r="G26" s="2675"/>
    </row>
    <row r="27" spans="1:7" ht="12.75" customHeight="1" x14ac:dyDescent="0.2">
      <c r="A27" s="823">
        <v>5</v>
      </c>
      <c r="B27" s="1456" t="s">
        <v>168</v>
      </c>
      <c r="C27" s="1457" t="s">
        <v>2623</v>
      </c>
      <c r="D27" s="1458" t="s">
        <v>2624</v>
      </c>
      <c r="E27" s="1309">
        <v>5</v>
      </c>
      <c r="F27" s="1310">
        <v>5</v>
      </c>
      <c r="G27" s="229"/>
    </row>
    <row r="28" spans="1:7" ht="12.75" customHeight="1" x14ac:dyDescent="0.2">
      <c r="A28" s="823">
        <v>73.7</v>
      </c>
      <c r="B28" s="1278" t="s">
        <v>168</v>
      </c>
      <c r="C28" s="1279" t="s">
        <v>950</v>
      </c>
      <c r="D28" s="1280" t="s">
        <v>2625</v>
      </c>
      <c r="E28" s="1281">
        <v>73.7</v>
      </c>
      <c r="F28" s="1116">
        <v>73.7</v>
      </c>
      <c r="G28" s="229"/>
    </row>
    <row r="29" spans="1:7" ht="12.75" customHeight="1" x14ac:dyDescent="0.2">
      <c r="A29" s="823">
        <v>4960.7299999999996</v>
      </c>
      <c r="B29" s="1460" t="s">
        <v>168</v>
      </c>
      <c r="C29" s="1279" t="s">
        <v>951</v>
      </c>
      <c r="D29" s="1461" t="s">
        <v>2626</v>
      </c>
      <c r="E29" s="1462">
        <v>4960.7299999999996</v>
      </c>
      <c r="F29" s="1463">
        <v>4960.7299999999996</v>
      </c>
      <c r="G29" s="1464"/>
    </row>
    <row r="30" spans="1:7" ht="12.75" customHeight="1" x14ac:dyDescent="0.2">
      <c r="A30" s="1465">
        <f>SUM(A31:A46)</f>
        <v>4245</v>
      </c>
      <c r="B30" s="627" t="s">
        <v>159</v>
      </c>
      <c r="C30" s="1466" t="s">
        <v>944</v>
      </c>
      <c r="D30" s="1467" t="s">
        <v>952</v>
      </c>
      <c r="E30" s="1303">
        <f>SUM(E31:E46)</f>
        <v>3760</v>
      </c>
      <c r="F30" s="1304">
        <f>SUM(F31:F46)</f>
        <v>3760</v>
      </c>
      <c r="G30" s="2676"/>
    </row>
    <row r="31" spans="1:7" ht="12.75" customHeight="1" x14ac:dyDescent="0.2">
      <c r="A31" s="1468">
        <v>5</v>
      </c>
      <c r="B31" s="1469" t="s">
        <v>168</v>
      </c>
      <c r="C31" s="1279" t="s">
        <v>953</v>
      </c>
      <c r="D31" s="1470" t="s">
        <v>954</v>
      </c>
      <c r="E31" s="1471">
        <v>5</v>
      </c>
      <c r="F31" s="1472">
        <v>5</v>
      </c>
      <c r="G31" s="2677"/>
    </row>
    <row r="32" spans="1:7" ht="12.75" customHeight="1" x14ac:dyDescent="0.2">
      <c r="A32" s="823">
        <v>140</v>
      </c>
      <c r="B32" s="1374" t="s">
        <v>168</v>
      </c>
      <c r="C32" s="1279" t="s">
        <v>953</v>
      </c>
      <c r="D32" s="1473" t="s">
        <v>1948</v>
      </c>
      <c r="E32" s="1281">
        <v>140</v>
      </c>
      <c r="F32" s="1116">
        <v>140</v>
      </c>
      <c r="G32" s="229"/>
    </row>
    <row r="33" spans="1:7" ht="12.75" customHeight="1" x14ac:dyDescent="0.2">
      <c r="A33" s="823">
        <v>150</v>
      </c>
      <c r="B33" s="1374" t="s">
        <v>168</v>
      </c>
      <c r="C33" s="1279" t="s">
        <v>953</v>
      </c>
      <c r="D33" s="1473" t="s">
        <v>2627</v>
      </c>
      <c r="E33" s="1281">
        <v>150</v>
      </c>
      <c r="F33" s="1116">
        <v>150</v>
      </c>
      <c r="G33" s="2849"/>
    </row>
    <row r="34" spans="1:7" ht="12.75" customHeight="1" x14ac:dyDescent="0.2">
      <c r="A34" s="823">
        <v>80</v>
      </c>
      <c r="B34" s="1374" t="s">
        <v>168</v>
      </c>
      <c r="C34" s="1279" t="s">
        <v>953</v>
      </c>
      <c r="D34" s="1473" t="s">
        <v>1949</v>
      </c>
      <c r="E34" s="1281">
        <f>70+50</f>
        <v>120</v>
      </c>
      <c r="F34" s="1116">
        <f>50+70</f>
        <v>120</v>
      </c>
      <c r="G34" s="229"/>
    </row>
    <row r="35" spans="1:7" ht="12.75" customHeight="1" x14ac:dyDescent="0.2">
      <c r="A35" s="823">
        <v>900</v>
      </c>
      <c r="B35" s="1374" t="s">
        <v>168</v>
      </c>
      <c r="C35" s="1279" t="s">
        <v>953</v>
      </c>
      <c r="D35" s="1473" t="s">
        <v>955</v>
      </c>
      <c r="E35" s="1281">
        <v>1000</v>
      </c>
      <c r="F35" s="1116">
        <v>1000</v>
      </c>
      <c r="G35" s="229"/>
    </row>
    <row r="36" spans="1:7" ht="12.75" customHeight="1" x14ac:dyDescent="0.2">
      <c r="A36" s="823">
        <v>150</v>
      </c>
      <c r="B36" s="1374" t="s">
        <v>168</v>
      </c>
      <c r="C36" s="1279" t="s">
        <v>953</v>
      </c>
      <c r="D36" s="1473" t="s">
        <v>1062</v>
      </c>
      <c r="E36" s="1281">
        <v>150</v>
      </c>
      <c r="F36" s="1116">
        <v>150</v>
      </c>
      <c r="G36" s="229"/>
    </row>
    <row r="37" spans="1:7" ht="12.75" customHeight="1" x14ac:dyDescent="0.2">
      <c r="A37" s="823">
        <v>400</v>
      </c>
      <c r="B37" s="1374" t="s">
        <v>168</v>
      </c>
      <c r="C37" s="1279" t="s">
        <v>953</v>
      </c>
      <c r="D37" s="1473" t="s">
        <v>956</v>
      </c>
      <c r="E37" s="1281">
        <v>455</v>
      </c>
      <c r="F37" s="1116">
        <v>455</v>
      </c>
      <c r="G37" s="229"/>
    </row>
    <row r="38" spans="1:7" ht="12.75" customHeight="1" x14ac:dyDescent="0.2">
      <c r="A38" s="823">
        <v>190</v>
      </c>
      <c r="B38" s="1374" t="s">
        <v>168</v>
      </c>
      <c r="C38" s="1279" t="s">
        <v>953</v>
      </c>
      <c r="D38" s="1473" t="s">
        <v>975</v>
      </c>
      <c r="E38" s="1281">
        <f>120+20+70</f>
        <v>210</v>
      </c>
      <c r="F38" s="1116">
        <f>120+20+70</f>
        <v>210</v>
      </c>
      <c r="G38" s="229"/>
    </row>
    <row r="39" spans="1:7" ht="12.75" customHeight="1" x14ac:dyDescent="0.2">
      <c r="A39" s="823">
        <v>1700</v>
      </c>
      <c r="B39" s="1374" t="s">
        <v>168</v>
      </c>
      <c r="C39" s="1279" t="s">
        <v>953</v>
      </c>
      <c r="D39" s="1473" t="s">
        <v>957</v>
      </c>
      <c r="E39" s="1281">
        <f>900+100</f>
        <v>1000</v>
      </c>
      <c r="F39" s="1116">
        <f>900+100</f>
        <v>1000</v>
      </c>
      <c r="G39" s="229"/>
    </row>
    <row r="40" spans="1:7" ht="12.75" customHeight="1" x14ac:dyDescent="0.2">
      <c r="A40" s="823">
        <v>250</v>
      </c>
      <c r="B40" s="1374" t="s">
        <v>168</v>
      </c>
      <c r="C40" s="1279" t="s">
        <v>953</v>
      </c>
      <c r="D40" s="1473" t="s">
        <v>958</v>
      </c>
      <c r="E40" s="1281">
        <v>250</v>
      </c>
      <c r="F40" s="1116">
        <v>250</v>
      </c>
      <c r="G40" s="229"/>
    </row>
    <row r="41" spans="1:7" ht="12.75" customHeight="1" x14ac:dyDescent="0.2">
      <c r="A41" s="823">
        <v>5</v>
      </c>
      <c r="B41" s="1374" t="s">
        <v>168</v>
      </c>
      <c r="C41" s="1279" t="s">
        <v>953</v>
      </c>
      <c r="D41" s="1473" t="s">
        <v>959</v>
      </c>
      <c r="E41" s="1281">
        <v>5</v>
      </c>
      <c r="F41" s="1116">
        <v>5</v>
      </c>
      <c r="G41" s="229"/>
    </row>
    <row r="42" spans="1:7" ht="12.75" customHeight="1" x14ac:dyDescent="0.2">
      <c r="A42" s="823">
        <v>10</v>
      </c>
      <c r="B42" s="1374" t="s">
        <v>168</v>
      </c>
      <c r="C42" s="1279" t="s">
        <v>953</v>
      </c>
      <c r="D42" s="1473" t="s">
        <v>1950</v>
      </c>
      <c r="E42" s="1281">
        <v>10</v>
      </c>
      <c r="F42" s="1116">
        <v>10</v>
      </c>
      <c r="G42" s="229"/>
    </row>
    <row r="43" spans="1:7" ht="12.75" customHeight="1" x14ac:dyDescent="0.2">
      <c r="A43" s="823">
        <v>20</v>
      </c>
      <c r="B43" s="1374" t="s">
        <v>168</v>
      </c>
      <c r="C43" s="1279" t="s">
        <v>953</v>
      </c>
      <c r="D43" s="1473" t="s">
        <v>960</v>
      </c>
      <c r="E43" s="1281">
        <v>20</v>
      </c>
      <c r="F43" s="1116">
        <v>20</v>
      </c>
      <c r="G43" s="229"/>
    </row>
    <row r="44" spans="1:7" ht="12.75" customHeight="1" x14ac:dyDescent="0.2">
      <c r="A44" s="823">
        <v>5</v>
      </c>
      <c r="B44" s="1374" t="s">
        <v>168</v>
      </c>
      <c r="C44" s="1279" t="s">
        <v>953</v>
      </c>
      <c r="D44" s="1473" t="s">
        <v>961</v>
      </c>
      <c r="E44" s="1281">
        <v>5</v>
      </c>
      <c r="F44" s="1116">
        <v>5</v>
      </c>
      <c r="G44" s="229"/>
    </row>
    <row r="45" spans="1:7" ht="12.75" customHeight="1" x14ac:dyDescent="0.2">
      <c r="A45" s="823">
        <v>5</v>
      </c>
      <c r="B45" s="1374" t="s">
        <v>168</v>
      </c>
      <c r="C45" s="1279" t="s">
        <v>953</v>
      </c>
      <c r="D45" s="1473" t="s">
        <v>962</v>
      </c>
      <c r="E45" s="1281">
        <v>5</v>
      </c>
      <c r="F45" s="1116">
        <v>5</v>
      </c>
      <c r="G45" s="229"/>
    </row>
    <row r="46" spans="1:7" ht="12.75" customHeight="1" thickBot="1" x14ac:dyDescent="0.25">
      <c r="A46" s="1686">
        <v>235</v>
      </c>
      <c r="B46" s="1687" t="s">
        <v>168</v>
      </c>
      <c r="C46" s="1688" t="s">
        <v>963</v>
      </c>
      <c r="D46" s="1689" t="s">
        <v>964</v>
      </c>
      <c r="E46" s="1690">
        <v>235</v>
      </c>
      <c r="F46" s="1691">
        <v>235</v>
      </c>
      <c r="G46" s="2678"/>
    </row>
    <row r="47" spans="1:7" x14ac:dyDescent="0.2">
      <c r="B47" s="1474"/>
      <c r="C47" s="1475"/>
      <c r="D47" s="1475"/>
      <c r="E47" s="1475"/>
      <c r="F47" s="1475"/>
      <c r="G47" s="1475"/>
    </row>
    <row r="48" spans="1:7" x14ac:dyDescent="0.2">
      <c r="B48" s="1476"/>
      <c r="C48" s="1476"/>
      <c r="D48" s="1476"/>
      <c r="E48" s="1476"/>
      <c r="F48" s="1476"/>
      <c r="G48" s="1476"/>
    </row>
    <row r="49" spans="1:7" ht="18.75" customHeight="1" x14ac:dyDescent="0.2">
      <c r="B49" s="180" t="s">
        <v>2628</v>
      </c>
      <c r="C49" s="180"/>
      <c r="D49" s="180"/>
      <c r="E49" s="180"/>
      <c r="F49" s="180"/>
      <c r="G49" s="180"/>
    </row>
    <row r="50" spans="1:7" ht="12" thickBot="1" x14ac:dyDescent="0.25">
      <c r="B50" s="783"/>
      <c r="C50" s="783"/>
      <c r="D50" s="783"/>
      <c r="E50" s="162"/>
      <c r="F50" s="162"/>
      <c r="G50" s="162" t="s">
        <v>105</v>
      </c>
    </row>
    <row r="51" spans="1:7" ht="11.25" customHeight="1" x14ac:dyDescent="0.2">
      <c r="A51" s="3103" t="s">
        <v>2151</v>
      </c>
      <c r="B51" s="3181" t="s">
        <v>153</v>
      </c>
      <c r="C51" s="3184" t="s">
        <v>965</v>
      </c>
      <c r="D51" s="3119" t="s">
        <v>2629</v>
      </c>
      <c r="E51" s="3204" t="s">
        <v>2160</v>
      </c>
      <c r="F51" s="3113" t="s">
        <v>2153</v>
      </c>
      <c r="G51" s="3227" t="s">
        <v>156</v>
      </c>
    </row>
    <row r="52" spans="1:7" ht="17.25" customHeight="1" thickBot="1" x14ac:dyDescent="0.25">
      <c r="A52" s="3104"/>
      <c r="B52" s="3182"/>
      <c r="C52" s="3185"/>
      <c r="D52" s="3121"/>
      <c r="E52" s="3205"/>
      <c r="F52" s="3147"/>
      <c r="G52" s="3228"/>
    </row>
    <row r="53" spans="1:7" s="748" customFormat="1" ht="16.5" customHeight="1" thickBot="1" x14ac:dyDescent="0.3">
      <c r="A53" s="363">
        <f>A54+A71</f>
        <v>388400</v>
      </c>
      <c r="B53" s="1673" t="s">
        <v>1</v>
      </c>
      <c r="C53" s="1477" t="s">
        <v>157</v>
      </c>
      <c r="D53" s="302" t="s">
        <v>966</v>
      </c>
      <c r="E53" s="365">
        <f>E54+E71</f>
        <v>395208</v>
      </c>
      <c r="F53" s="365">
        <f>F54+F71</f>
        <v>395208</v>
      </c>
      <c r="G53" s="794" t="s">
        <v>6</v>
      </c>
    </row>
    <row r="54" spans="1:7" s="748" customFormat="1" ht="13.5" customHeight="1" x14ac:dyDescent="0.25">
      <c r="A54" s="1768">
        <f>A55+A60</f>
        <v>325904</v>
      </c>
      <c r="B54" s="1478" t="s">
        <v>159</v>
      </c>
      <c r="C54" s="828" t="s">
        <v>967</v>
      </c>
      <c r="D54" s="1624" t="s">
        <v>1065</v>
      </c>
      <c r="E54" s="2850">
        <f>E55+E60</f>
        <v>333904</v>
      </c>
      <c r="F54" s="2851">
        <f>F55+F60</f>
        <v>333904</v>
      </c>
      <c r="G54" s="1479"/>
    </row>
    <row r="55" spans="1:7" x14ac:dyDescent="0.2">
      <c r="A55" s="1769">
        <f>SUM(A56:A59)</f>
        <v>243727.34</v>
      </c>
      <c r="B55" s="1622" t="s">
        <v>6</v>
      </c>
      <c r="C55" s="1623" t="s">
        <v>967</v>
      </c>
      <c r="D55" s="157" t="s">
        <v>1064</v>
      </c>
      <c r="E55" s="1625">
        <f>SUM(E56:E59)</f>
        <v>251727.34</v>
      </c>
      <c r="F55" s="2852">
        <f>SUM(F56:F59)</f>
        <v>251727.34</v>
      </c>
      <c r="G55" s="229"/>
    </row>
    <row r="56" spans="1:7" x14ac:dyDescent="0.2">
      <c r="A56" s="1669">
        <v>237688.34</v>
      </c>
      <c r="B56" s="1480" t="s">
        <v>168</v>
      </c>
      <c r="C56" s="1279" t="s">
        <v>967</v>
      </c>
      <c r="D56" s="1620" t="s">
        <v>968</v>
      </c>
      <c r="E56" s="1288">
        <f>237688.34+8000</f>
        <v>245688.34</v>
      </c>
      <c r="F56" s="2853">
        <f>237688.34+8000</f>
        <v>245688.34</v>
      </c>
      <c r="G56" s="229"/>
    </row>
    <row r="57" spans="1:7" x14ac:dyDescent="0.2">
      <c r="A57" s="1669">
        <v>1000</v>
      </c>
      <c r="B57" s="1480" t="s">
        <v>168</v>
      </c>
      <c r="C57" s="1279" t="s">
        <v>967</v>
      </c>
      <c r="D57" s="155" t="s">
        <v>969</v>
      </c>
      <c r="E57" s="1288">
        <v>1000</v>
      </c>
      <c r="F57" s="2853">
        <v>1000</v>
      </c>
      <c r="G57" s="229"/>
    </row>
    <row r="58" spans="1:7" x14ac:dyDescent="0.2">
      <c r="A58" s="1669">
        <v>2039</v>
      </c>
      <c r="B58" s="1480" t="s">
        <v>168</v>
      </c>
      <c r="C58" s="1279" t="s">
        <v>967</v>
      </c>
      <c r="D58" s="155" t="s">
        <v>970</v>
      </c>
      <c r="E58" s="1288">
        <v>2039</v>
      </c>
      <c r="F58" s="2853">
        <v>2039</v>
      </c>
      <c r="G58" s="229"/>
    </row>
    <row r="59" spans="1:7" x14ac:dyDescent="0.2">
      <c r="A59" s="1669">
        <v>3000</v>
      </c>
      <c r="B59" s="1480" t="s">
        <v>168</v>
      </c>
      <c r="C59" s="1279" t="s">
        <v>967</v>
      </c>
      <c r="D59" s="155" t="s">
        <v>2630</v>
      </c>
      <c r="E59" s="1288">
        <v>3000</v>
      </c>
      <c r="F59" s="2853">
        <v>3000</v>
      </c>
      <c r="G59" s="229"/>
    </row>
    <row r="60" spans="1:7" x14ac:dyDescent="0.2">
      <c r="A60" s="1769">
        <f>SUM(A61:A63)</f>
        <v>82176.66</v>
      </c>
      <c r="B60" s="1622" t="s">
        <v>6</v>
      </c>
      <c r="C60" s="1623" t="s">
        <v>967</v>
      </c>
      <c r="D60" s="157" t="s">
        <v>1066</v>
      </c>
      <c r="E60" s="1625">
        <f>SUM(E61:E63)</f>
        <v>82176.66</v>
      </c>
      <c r="F60" s="2852">
        <f>SUM(F61:F63)</f>
        <v>82176.66</v>
      </c>
      <c r="G60" s="2854"/>
    </row>
    <row r="61" spans="1:7" x14ac:dyDescent="0.2">
      <c r="A61" s="1669">
        <v>59194.71</v>
      </c>
      <c r="B61" s="1480" t="s">
        <v>168</v>
      </c>
      <c r="C61" s="1279" t="s">
        <v>967</v>
      </c>
      <c r="D61" s="1620" t="s">
        <v>1067</v>
      </c>
      <c r="E61" s="1288">
        <v>59194.71</v>
      </c>
      <c r="F61" s="2853">
        <v>59194.71</v>
      </c>
      <c r="G61" s="2855"/>
    </row>
    <row r="62" spans="1:7" x14ac:dyDescent="0.2">
      <c r="A62" s="1669">
        <v>21481.95</v>
      </c>
      <c r="B62" s="1480" t="s">
        <v>168</v>
      </c>
      <c r="C62" s="1279" t="s">
        <v>967</v>
      </c>
      <c r="D62" s="1620" t="s">
        <v>1068</v>
      </c>
      <c r="E62" s="1288">
        <v>21481.95</v>
      </c>
      <c r="F62" s="2853">
        <v>21481.95</v>
      </c>
      <c r="G62" s="229"/>
    </row>
    <row r="63" spans="1:7" ht="12" thickBot="1" x14ac:dyDescent="0.25">
      <c r="A63" s="2895">
        <v>1500</v>
      </c>
      <c r="B63" s="1302" t="s">
        <v>168</v>
      </c>
      <c r="C63" s="292" t="s">
        <v>967</v>
      </c>
      <c r="D63" s="2896" t="s">
        <v>971</v>
      </c>
      <c r="E63" s="1505">
        <v>1500</v>
      </c>
      <c r="F63" s="2897">
        <v>1500</v>
      </c>
      <c r="G63" s="2881"/>
    </row>
    <row r="64" spans="1:7" ht="11.25" customHeight="1" x14ac:dyDescent="0.2">
      <c r="A64" s="1481"/>
      <c r="C64" s="524"/>
      <c r="D64" s="184"/>
      <c r="E64" s="1481"/>
      <c r="F64" s="185"/>
      <c r="G64" s="665"/>
    </row>
    <row r="65" spans="1:7" ht="11.25" customHeight="1" x14ac:dyDescent="0.2">
      <c r="A65" s="1481"/>
      <c r="C65" s="524"/>
      <c r="D65" s="184"/>
      <c r="E65" s="1481"/>
      <c r="F65" s="185"/>
      <c r="G65" s="665"/>
    </row>
    <row r="66" spans="1:7" ht="18.75" customHeight="1" x14ac:dyDescent="0.2">
      <c r="B66" s="180" t="s">
        <v>2628</v>
      </c>
      <c r="C66" s="180"/>
      <c r="D66" s="180"/>
      <c r="E66" s="180"/>
      <c r="F66" s="180"/>
      <c r="G66" s="180"/>
    </row>
    <row r="67" spans="1:7" ht="11.25" customHeight="1" thickBot="1" x14ac:dyDescent="0.25">
      <c r="B67" s="783"/>
      <c r="C67" s="783"/>
      <c r="D67" s="783"/>
      <c r="E67" s="162"/>
      <c r="F67" s="162"/>
      <c r="G67" s="162" t="s">
        <v>105</v>
      </c>
    </row>
    <row r="68" spans="1:7" ht="11.25" customHeight="1" x14ac:dyDescent="0.2">
      <c r="A68" s="3103" t="s">
        <v>2151</v>
      </c>
      <c r="B68" s="3181" t="s">
        <v>153</v>
      </c>
      <c r="C68" s="3184" t="s">
        <v>965</v>
      </c>
      <c r="D68" s="3119" t="s">
        <v>2629</v>
      </c>
      <c r="E68" s="3204" t="s">
        <v>2160</v>
      </c>
      <c r="F68" s="3113" t="s">
        <v>2153</v>
      </c>
      <c r="G68" s="3227" t="s">
        <v>156</v>
      </c>
    </row>
    <row r="69" spans="1:7" ht="17.25" customHeight="1" thickBot="1" x14ac:dyDescent="0.25">
      <c r="A69" s="3104"/>
      <c r="B69" s="3182"/>
      <c r="C69" s="3185"/>
      <c r="D69" s="3121"/>
      <c r="E69" s="3205"/>
      <c r="F69" s="3147"/>
      <c r="G69" s="3228"/>
    </row>
    <row r="70" spans="1:7" s="748" customFormat="1" ht="16.5" customHeight="1" thickBot="1" x14ac:dyDescent="0.3">
      <c r="A70" s="1665" t="s">
        <v>233</v>
      </c>
      <c r="B70" s="1673" t="s">
        <v>1</v>
      </c>
      <c r="C70" s="1477" t="s">
        <v>157</v>
      </c>
      <c r="D70" s="1674" t="s">
        <v>966</v>
      </c>
      <c r="E70" s="1482" t="s">
        <v>233</v>
      </c>
      <c r="F70" s="1482" t="s">
        <v>233</v>
      </c>
      <c r="G70" s="794" t="s">
        <v>6</v>
      </c>
    </row>
    <row r="71" spans="1:7" s="748" customFormat="1" ht="13.5" customHeight="1" x14ac:dyDescent="0.25">
      <c r="A71" s="1666">
        <f>A72+A100+A102+A103+A104+A105+A106+A101</f>
        <v>62496</v>
      </c>
      <c r="B71" s="1491" t="s">
        <v>159</v>
      </c>
      <c r="C71" s="843" t="s">
        <v>6</v>
      </c>
      <c r="D71" s="1675" t="s">
        <v>972</v>
      </c>
      <c r="E71" s="1290">
        <f>E72+E100+E101+E102+E103+E104+E105+E106</f>
        <v>61304</v>
      </c>
      <c r="F71" s="2851">
        <f>F72+F100+F101+F102+F103+F104+F105+F106</f>
        <v>61304</v>
      </c>
      <c r="G71" s="2121"/>
    </row>
    <row r="72" spans="1:7" s="748" customFormat="1" x14ac:dyDescent="0.25">
      <c r="A72" s="1667">
        <f>SUM(A73:A99)</f>
        <v>46712</v>
      </c>
      <c r="B72" s="1676" t="s">
        <v>168</v>
      </c>
      <c r="C72" s="1483" t="s">
        <v>967</v>
      </c>
      <c r="D72" s="1677" t="s">
        <v>973</v>
      </c>
      <c r="E72" s="2119">
        <f>SUM(E73:E99)</f>
        <v>44885</v>
      </c>
      <c r="F72" s="2120">
        <f>SUM(F73:F99)</f>
        <v>44885</v>
      </c>
      <c r="G72" s="2121"/>
    </row>
    <row r="73" spans="1:7" s="748" customFormat="1" x14ac:dyDescent="0.25">
      <c r="A73" s="1502">
        <v>200</v>
      </c>
      <c r="B73" s="879" t="s">
        <v>168</v>
      </c>
      <c r="C73" s="405" t="s">
        <v>967</v>
      </c>
      <c r="D73" s="844" t="s">
        <v>954</v>
      </c>
      <c r="E73" s="1288">
        <v>200</v>
      </c>
      <c r="F73" s="1289">
        <v>200</v>
      </c>
      <c r="G73" s="2580"/>
    </row>
    <row r="74" spans="1:7" s="748" customFormat="1" x14ac:dyDescent="0.25">
      <c r="A74" s="1502">
        <v>20</v>
      </c>
      <c r="B74" s="879" t="s">
        <v>168</v>
      </c>
      <c r="C74" s="405" t="s">
        <v>967</v>
      </c>
      <c r="D74" s="844" t="s">
        <v>1056</v>
      </c>
      <c r="E74" s="1288">
        <v>20</v>
      </c>
      <c r="F74" s="1289">
        <v>20</v>
      </c>
      <c r="G74" s="229"/>
    </row>
    <row r="75" spans="1:7" s="748" customFormat="1" x14ac:dyDescent="0.2">
      <c r="A75" s="1502">
        <v>50</v>
      </c>
      <c r="B75" s="879" t="s">
        <v>168</v>
      </c>
      <c r="C75" s="405" t="s">
        <v>967</v>
      </c>
      <c r="D75" s="1473" t="s">
        <v>1948</v>
      </c>
      <c r="E75" s="1288">
        <v>50</v>
      </c>
      <c r="F75" s="1289">
        <v>50</v>
      </c>
      <c r="G75" s="229"/>
    </row>
    <row r="76" spans="1:7" s="748" customFormat="1" x14ac:dyDescent="0.25">
      <c r="A76" s="1502">
        <v>3292</v>
      </c>
      <c r="B76" s="879" t="s">
        <v>168</v>
      </c>
      <c r="C76" s="405" t="s">
        <v>967</v>
      </c>
      <c r="D76" s="844" t="s">
        <v>2631</v>
      </c>
      <c r="E76" s="1288">
        <v>3730</v>
      </c>
      <c r="F76" s="1289">
        <v>3730</v>
      </c>
      <c r="G76" s="229"/>
    </row>
    <row r="77" spans="1:7" s="748" customFormat="1" x14ac:dyDescent="0.25">
      <c r="A77" s="1502">
        <v>3515</v>
      </c>
      <c r="B77" s="879" t="s">
        <v>168</v>
      </c>
      <c r="C77" s="405" t="s">
        <v>967</v>
      </c>
      <c r="D77" s="844" t="s">
        <v>1949</v>
      </c>
      <c r="E77" s="1288">
        <f>15+4185</f>
        <v>4200</v>
      </c>
      <c r="F77" s="1289">
        <f>15+4185</f>
        <v>4200</v>
      </c>
      <c r="G77" s="229"/>
    </row>
    <row r="78" spans="1:7" s="748" customFormat="1" x14ac:dyDescent="0.25">
      <c r="A78" s="1504">
        <v>1035</v>
      </c>
      <c r="B78" s="879" t="s">
        <v>168</v>
      </c>
      <c r="C78" s="405" t="s">
        <v>967</v>
      </c>
      <c r="D78" s="1159" t="s">
        <v>2632</v>
      </c>
      <c r="E78" s="1293">
        <v>1035</v>
      </c>
      <c r="F78" s="1294">
        <v>1035</v>
      </c>
      <c r="G78" s="2580"/>
    </row>
    <row r="79" spans="1:7" s="748" customFormat="1" x14ac:dyDescent="0.25">
      <c r="A79" s="1504">
        <v>6200</v>
      </c>
      <c r="B79" s="879" t="s">
        <v>168</v>
      </c>
      <c r="C79" s="405" t="s">
        <v>967</v>
      </c>
      <c r="D79" s="844" t="s">
        <v>1057</v>
      </c>
      <c r="E79" s="1293">
        <v>7000</v>
      </c>
      <c r="F79" s="1294">
        <v>7000</v>
      </c>
      <c r="G79" s="229"/>
    </row>
    <row r="80" spans="1:7" s="748" customFormat="1" x14ac:dyDescent="0.25">
      <c r="A80" s="1502">
        <v>10</v>
      </c>
      <c r="B80" s="879" t="s">
        <v>168</v>
      </c>
      <c r="C80" s="405" t="s">
        <v>967</v>
      </c>
      <c r="D80" s="844" t="s">
        <v>1058</v>
      </c>
      <c r="E80" s="1288">
        <v>10</v>
      </c>
      <c r="F80" s="1289">
        <v>10</v>
      </c>
      <c r="G80" s="229"/>
    </row>
    <row r="81" spans="1:7" s="748" customFormat="1" x14ac:dyDescent="0.25">
      <c r="A81" s="1668">
        <v>16000</v>
      </c>
      <c r="B81" s="1678" t="s">
        <v>168</v>
      </c>
      <c r="C81" s="968" t="s">
        <v>967</v>
      </c>
      <c r="D81" s="1679" t="s">
        <v>1059</v>
      </c>
      <c r="E81" s="1484">
        <v>12000</v>
      </c>
      <c r="F81" s="1485">
        <v>12000</v>
      </c>
      <c r="G81" s="1464"/>
    </row>
    <row r="82" spans="1:7" s="748" customFormat="1" x14ac:dyDescent="0.25">
      <c r="A82" s="1504">
        <v>50</v>
      </c>
      <c r="B82" s="879" t="s">
        <v>168</v>
      </c>
      <c r="C82" s="405" t="s">
        <v>967</v>
      </c>
      <c r="D82" s="844" t="s">
        <v>955</v>
      </c>
      <c r="E82" s="1293">
        <v>50</v>
      </c>
      <c r="F82" s="1294">
        <v>50</v>
      </c>
      <c r="G82" s="229"/>
    </row>
    <row r="83" spans="1:7" s="748" customFormat="1" x14ac:dyDescent="0.25">
      <c r="A83" s="1504">
        <v>10</v>
      </c>
      <c r="B83" s="879" t="s">
        <v>168</v>
      </c>
      <c r="C83" s="405" t="s">
        <v>967</v>
      </c>
      <c r="D83" s="844" t="s">
        <v>1060</v>
      </c>
      <c r="E83" s="1293">
        <v>10</v>
      </c>
      <c r="F83" s="1294">
        <v>10</v>
      </c>
      <c r="G83" s="229"/>
    </row>
    <row r="84" spans="1:7" s="748" customFormat="1" x14ac:dyDescent="0.25">
      <c r="A84" s="1504">
        <v>1700</v>
      </c>
      <c r="B84" s="879" t="s">
        <v>168</v>
      </c>
      <c r="C84" s="405" t="s">
        <v>967</v>
      </c>
      <c r="D84" s="844" t="s">
        <v>1061</v>
      </c>
      <c r="E84" s="1293">
        <v>1700</v>
      </c>
      <c r="F84" s="1294">
        <v>1700</v>
      </c>
      <c r="G84" s="229"/>
    </row>
    <row r="85" spans="1:7" s="748" customFormat="1" x14ac:dyDescent="0.25">
      <c r="A85" s="1504">
        <v>1500</v>
      </c>
      <c r="B85" s="879" t="s">
        <v>168</v>
      </c>
      <c r="C85" s="405" t="s">
        <v>967</v>
      </c>
      <c r="D85" s="844" t="s">
        <v>1062</v>
      </c>
      <c r="E85" s="1293">
        <v>1500</v>
      </c>
      <c r="F85" s="1294">
        <v>1500</v>
      </c>
      <c r="G85" s="229"/>
    </row>
    <row r="86" spans="1:7" s="748" customFormat="1" x14ac:dyDescent="0.25">
      <c r="A86" s="1504">
        <v>1690</v>
      </c>
      <c r="B86" s="879" t="s">
        <v>168</v>
      </c>
      <c r="C86" s="405" t="s">
        <v>967</v>
      </c>
      <c r="D86" s="480" t="s">
        <v>956</v>
      </c>
      <c r="E86" s="1293">
        <f>1650+50</f>
        <v>1700</v>
      </c>
      <c r="F86" s="1294">
        <f>1650+50</f>
        <v>1700</v>
      </c>
      <c r="G86" s="229"/>
    </row>
    <row r="87" spans="1:7" s="748" customFormat="1" x14ac:dyDescent="0.25">
      <c r="A87" s="1504">
        <v>80</v>
      </c>
      <c r="B87" s="879" t="s">
        <v>168</v>
      </c>
      <c r="C87" s="405" t="s">
        <v>967</v>
      </c>
      <c r="D87" s="844" t="s">
        <v>974</v>
      </c>
      <c r="E87" s="1293">
        <v>80</v>
      </c>
      <c r="F87" s="1294">
        <v>80</v>
      </c>
      <c r="G87" s="229"/>
    </row>
    <row r="88" spans="1:7" s="748" customFormat="1" x14ac:dyDescent="0.25">
      <c r="A88" s="1669">
        <v>100</v>
      </c>
      <c r="B88" s="879" t="s">
        <v>168</v>
      </c>
      <c r="C88" s="405" t="s">
        <v>967</v>
      </c>
      <c r="D88" s="844" t="s">
        <v>1063</v>
      </c>
      <c r="E88" s="1293">
        <v>100</v>
      </c>
      <c r="F88" s="1294">
        <v>100</v>
      </c>
      <c r="G88" s="229"/>
    </row>
    <row r="89" spans="1:7" s="748" customFormat="1" x14ac:dyDescent="0.25">
      <c r="A89" s="1669">
        <v>1350</v>
      </c>
      <c r="B89" s="879" t="s">
        <v>168</v>
      </c>
      <c r="C89" s="405" t="s">
        <v>967</v>
      </c>
      <c r="D89" s="844" t="s">
        <v>976</v>
      </c>
      <c r="E89" s="1293">
        <f>1000+350</f>
        <v>1350</v>
      </c>
      <c r="F89" s="1294">
        <f>1000+350</f>
        <v>1350</v>
      </c>
      <c r="G89" s="229"/>
    </row>
    <row r="90" spans="1:7" s="748" customFormat="1" ht="22.5" x14ac:dyDescent="0.25">
      <c r="A90" s="1670">
        <v>100</v>
      </c>
      <c r="B90" s="879" t="s">
        <v>168</v>
      </c>
      <c r="C90" s="405" t="s">
        <v>967</v>
      </c>
      <c r="D90" s="866" t="s">
        <v>2633</v>
      </c>
      <c r="E90" s="1293">
        <v>100</v>
      </c>
      <c r="F90" s="1294">
        <v>100</v>
      </c>
      <c r="G90" s="1486"/>
    </row>
    <row r="91" spans="1:7" s="748" customFormat="1" x14ac:dyDescent="0.25">
      <c r="A91" s="1669">
        <v>3000</v>
      </c>
      <c r="B91" s="879" t="s">
        <v>168</v>
      </c>
      <c r="C91" s="405" t="s">
        <v>967</v>
      </c>
      <c r="D91" s="1628" t="s">
        <v>975</v>
      </c>
      <c r="E91" s="1293">
        <f>2950+500</f>
        <v>3450</v>
      </c>
      <c r="F91" s="1294">
        <f>2950+500</f>
        <v>3450</v>
      </c>
      <c r="G91" s="1486"/>
    </row>
    <row r="92" spans="1:7" s="748" customFormat="1" x14ac:dyDescent="0.25">
      <c r="A92" s="1669">
        <v>6150</v>
      </c>
      <c r="B92" s="879" t="s">
        <v>168</v>
      </c>
      <c r="C92" s="405" t="s">
        <v>967</v>
      </c>
      <c r="D92" s="1628" t="s">
        <v>957</v>
      </c>
      <c r="E92" s="1293">
        <f>4100+1800</f>
        <v>5900</v>
      </c>
      <c r="F92" s="1294">
        <f>4100+1800</f>
        <v>5900</v>
      </c>
      <c r="G92" s="1486"/>
    </row>
    <row r="93" spans="1:7" s="748" customFormat="1" x14ac:dyDescent="0.25">
      <c r="A93" s="1669">
        <v>200</v>
      </c>
      <c r="B93" s="879" t="s">
        <v>168</v>
      </c>
      <c r="C93" s="405" t="s">
        <v>967</v>
      </c>
      <c r="D93" s="1680" t="s">
        <v>978</v>
      </c>
      <c r="E93" s="1293">
        <v>200</v>
      </c>
      <c r="F93" s="1294">
        <v>200</v>
      </c>
      <c r="G93" s="1486"/>
    </row>
    <row r="94" spans="1:7" s="748" customFormat="1" x14ac:dyDescent="0.25">
      <c r="A94" s="1669">
        <v>350</v>
      </c>
      <c r="B94" s="879" t="s">
        <v>168</v>
      </c>
      <c r="C94" s="405" t="s">
        <v>967</v>
      </c>
      <c r="D94" s="1628" t="s">
        <v>977</v>
      </c>
      <c r="E94" s="1293">
        <v>350</v>
      </c>
      <c r="F94" s="1294">
        <v>350</v>
      </c>
      <c r="G94" s="1486"/>
    </row>
    <row r="95" spans="1:7" s="748" customFormat="1" x14ac:dyDescent="0.25">
      <c r="A95" s="1669">
        <v>25</v>
      </c>
      <c r="B95" s="879" t="s">
        <v>168</v>
      </c>
      <c r="C95" s="405" t="s">
        <v>967</v>
      </c>
      <c r="D95" s="1628" t="s">
        <v>959</v>
      </c>
      <c r="E95" s="1293">
        <v>40</v>
      </c>
      <c r="F95" s="1294">
        <v>40</v>
      </c>
      <c r="G95" s="1486"/>
    </row>
    <row r="96" spans="1:7" s="748" customFormat="1" x14ac:dyDescent="0.25">
      <c r="A96" s="1504">
        <v>20</v>
      </c>
      <c r="B96" s="879" t="s">
        <v>168</v>
      </c>
      <c r="C96" s="405" t="s">
        <v>967</v>
      </c>
      <c r="D96" s="1628" t="s">
        <v>1950</v>
      </c>
      <c r="E96" s="1293">
        <v>30</v>
      </c>
      <c r="F96" s="1294">
        <v>30</v>
      </c>
      <c r="G96" s="1486"/>
    </row>
    <row r="97" spans="1:7" s="748" customFormat="1" x14ac:dyDescent="0.25">
      <c r="A97" s="1504">
        <v>20</v>
      </c>
      <c r="B97" s="879" t="s">
        <v>168</v>
      </c>
      <c r="C97" s="405" t="s">
        <v>967</v>
      </c>
      <c r="D97" s="1628" t="s">
        <v>2634</v>
      </c>
      <c r="E97" s="1293">
        <v>20</v>
      </c>
      <c r="F97" s="1294">
        <v>20</v>
      </c>
      <c r="G97" s="1486"/>
    </row>
    <row r="98" spans="1:7" s="748" customFormat="1" x14ac:dyDescent="0.25">
      <c r="A98" s="1504">
        <v>10</v>
      </c>
      <c r="B98" s="879" t="s">
        <v>168</v>
      </c>
      <c r="C98" s="405" t="s">
        <v>967</v>
      </c>
      <c r="D98" s="1681" t="s">
        <v>961</v>
      </c>
      <c r="E98" s="1293">
        <v>25</v>
      </c>
      <c r="F98" s="1294">
        <v>25</v>
      </c>
      <c r="G98" s="1486"/>
    </row>
    <row r="99" spans="1:7" s="748" customFormat="1" x14ac:dyDescent="0.25">
      <c r="A99" s="1504">
        <v>35</v>
      </c>
      <c r="B99" s="879" t="s">
        <v>168</v>
      </c>
      <c r="C99" s="405" t="s">
        <v>967</v>
      </c>
      <c r="D99" s="1681" t="s">
        <v>2635</v>
      </c>
      <c r="E99" s="1293">
        <v>35</v>
      </c>
      <c r="F99" s="1294">
        <v>35</v>
      </c>
      <c r="G99" s="1486"/>
    </row>
    <row r="100" spans="1:7" s="748" customFormat="1" x14ac:dyDescent="0.25">
      <c r="A100" s="1672">
        <v>1100</v>
      </c>
      <c r="B100" s="1487" t="s">
        <v>168</v>
      </c>
      <c r="C100" s="1488" t="s">
        <v>979</v>
      </c>
      <c r="D100" s="1682" t="s">
        <v>1951</v>
      </c>
      <c r="E100" s="1489">
        <v>0</v>
      </c>
      <c r="F100" s="1490">
        <v>0</v>
      </c>
      <c r="G100" s="2856" t="s">
        <v>2636</v>
      </c>
    </row>
    <row r="101" spans="1:7" s="748" customFormat="1" x14ac:dyDescent="0.25">
      <c r="A101" s="1671">
        <v>180</v>
      </c>
      <c r="B101" s="1487" t="s">
        <v>168</v>
      </c>
      <c r="C101" s="1488" t="s">
        <v>1740</v>
      </c>
      <c r="D101" s="1682" t="s">
        <v>1741</v>
      </c>
      <c r="E101" s="1626">
        <v>0</v>
      </c>
      <c r="F101" s="2122">
        <v>0</v>
      </c>
      <c r="G101" s="229"/>
    </row>
    <row r="102" spans="1:7" s="748" customFormat="1" x14ac:dyDescent="0.25">
      <c r="A102" s="1671">
        <v>1900</v>
      </c>
      <c r="B102" s="1487" t="s">
        <v>168</v>
      </c>
      <c r="C102" s="1488" t="s">
        <v>980</v>
      </c>
      <c r="D102" s="1682" t="s">
        <v>1952</v>
      </c>
      <c r="E102" s="1626">
        <v>1900</v>
      </c>
      <c r="F102" s="1621">
        <v>1900</v>
      </c>
      <c r="G102" s="2857"/>
    </row>
    <row r="103" spans="1:7" s="748" customFormat="1" x14ac:dyDescent="0.25">
      <c r="A103" s="1672">
        <v>1000</v>
      </c>
      <c r="B103" s="1487" t="s">
        <v>168</v>
      </c>
      <c r="C103" s="1488" t="s">
        <v>981</v>
      </c>
      <c r="D103" s="1682" t="s">
        <v>1953</v>
      </c>
      <c r="E103" s="1626">
        <v>1000</v>
      </c>
      <c r="F103" s="1621">
        <v>1000</v>
      </c>
      <c r="G103" s="2857"/>
    </row>
    <row r="104" spans="1:7" s="748" customFormat="1" x14ac:dyDescent="0.25">
      <c r="A104" s="1672">
        <v>2583</v>
      </c>
      <c r="B104" s="1487" t="s">
        <v>168</v>
      </c>
      <c r="C104" s="1488" t="s">
        <v>982</v>
      </c>
      <c r="D104" s="1682" t="s">
        <v>1954</v>
      </c>
      <c r="E104" s="1489">
        <v>2948</v>
      </c>
      <c r="F104" s="1490">
        <v>2948</v>
      </c>
      <c r="G104" s="2857"/>
    </row>
    <row r="105" spans="1:7" s="748" customFormat="1" x14ac:dyDescent="0.25">
      <c r="A105" s="1672">
        <v>5850</v>
      </c>
      <c r="B105" s="1487" t="s">
        <v>168</v>
      </c>
      <c r="C105" s="1488" t="s">
        <v>983</v>
      </c>
      <c r="D105" s="1682" t="s">
        <v>1955</v>
      </c>
      <c r="E105" s="1489">
        <v>7200</v>
      </c>
      <c r="F105" s="1490">
        <v>7200</v>
      </c>
      <c r="G105" s="2857"/>
    </row>
    <row r="106" spans="1:7" s="748" customFormat="1" x14ac:dyDescent="0.25">
      <c r="A106" s="2115">
        <f>SUM(A107:A110)</f>
        <v>3171</v>
      </c>
      <c r="B106" s="2116" t="s">
        <v>6</v>
      </c>
      <c r="C106" s="2117" t="s">
        <v>6</v>
      </c>
      <c r="D106" s="2118" t="s">
        <v>1956</v>
      </c>
      <c r="E106" s="2119">
        <f>SUM(E107:E110)</f>
        <v>3371</v>
      </c>
      <c r="F106" s="2120">
        <f>SUM(F107:F110)</f>
        <v>3371</v>
      </c>
      <c r="G106" s="2121"/>
    </row>
    <row r="107" spans="1:7" s="748" customFormat="1" x14ac:dyDescent="0.25">
      <c r="A107" s="2669">
        <v>528</v>
      </c>
      <c r="B107" s="1188" t="s">
        <v>168</v>
      </c>
      <c r="C107" s="271" t="s">
        <v>984</v>
      </c>
      <c r="D107" s="844" t="s">
        <v>1948</v>
      </c>
      <c r="E107" s="1190">
        <v>528</v>
      </c>
      <c r="F107" s="579">
        <v>528</v>
      </c>
      <c r="G107" s="2858"/>
    </row>
    <row r="108" spans="1:7" s="748" customFormat="1" x14ac:dyDescent="0.25">
      <c r="A108" s="2669">
        <v>550</v>
      </c>
      <c r="B108" s="1812" t="s">
        <v>168</v>
      </c>
      <c r="C108" s="271" t="s">
        <v>984</v>
      </c>
      <c r="D108" s="844" t="s">
        <v>1949</v>
      </c>
      <c r="E108" s="1185">
        <v>550</v>
      </c>
      <c r="F108" s="579">
        <v>550</v>
      </c>
      <c r="G108" s="2858"/>
    </row>
    <row r="109" spans="1:7" s="748" customFormat="1" x14ac:dyDescent="0.25">
      <c r="A109" s="2669">
        <v>1793</v>
      </c>
      <c r="B109" s="1188" t="s">
        <v>168</v>
      </c>
      <c r="C109" s="776" t="s">
        <v>984</v>
      </c>
      <c r="D109" s="844" t="s">
        <v>976</v>
      </c>
      <c r="E109" s="1190">
        <f>1200+793</f>
        <v>1993</v>
      </c>
      <c r="F109" s="579">
        <f>1200+793</f>
        <v>1993</v>
      </c>
      <c r="G109" s="2858"/>
    </row>
    <row r="110" spans="1:7" s="748" customFormat="1" ht="12" thickBot="1" x14ac:dyDescent="0.3">
      <c r="A110" s="1786">
        <v>300</v>
      </c>
      <c r="B110" s="2859" t="s">
        <v>168</v>
      </c>
      <c r="C110" s="632" t="s">
        <v>984</v>
      </c>
      <c r="D110" s="2860" t="s">
        <v>978</v>
      </c>
      <c r="E110" s="1505">
        <v>300</v>
      </c>
      <c r="F110" s="1506">
        <v>300</v>
      </c>
      <c r="G110" s="2861"/>
    </row>
    <row r="112" spans="1:7" s="748" customFormat="1" x14ac:dyDescent="0.25">
      <c r="B112" s="791"/>
    </row>
    <row r="113" spans="1:7" ht="18.75" customHeight="1" x14ac:dyDescent="0.2">
      <c r="B113" s="180" t="s">
        <v>2637</v>
      </c>
      <c r="C113" s="180"/>
      <c r="D113" s="180"/>
      <c r="E113" s="180"/>
      <c r="F113" s="180"/>
      <c r="G113" s="180"/>
    </row>
    <row r="114" spans="1:7" ht="12" thickBot="1" x14ac:dyDescent="0.25">
      <c r="B114" s="783"/>
      <c r="C114" s="783"/>
      <c r="D114" s="783"/>
      <c r="E114" s="217"/>
      <c r="F114" s="217"/>
      <c r="G114" s="162" t="s">
        <v>105</v>
      </c>
    </row>
    <row r="115" spans="1:7" ht="11.25" customHeight="1" x14ac:dyDescent="0.2">
      <c r="A115" s="3103" t="s">
        <v>2151</v>
      </c>
      <c r="B115" s="3181" t="s">
        <v>153</v>
      </c>
      <c r="C115" s="3184" t="s">
        <v>985</v>
      </c>
      <c r="D115" s="3119" t="s">
        <v>189</v>
      </c>
      <c r="E115" s="3204" t="s">
        <v>2160</v>
      </c>
      <c r="F115" s="3113" t="s">
        <v>2153</v>
      </c>
      <c r="G115" s="3227" t="s">
        <v>156</v>
      </c>
    </row>
    <row r="116" spans="1:7" ht="18.75" customHeight="1" thickBot="1" x14ac:dyDescent="0.25">
      <c r="A116" s="3217"/>
      <c r="B116" s="3182"/>
      <c r="C116" s="3185"/>
      <c r="D116" s="3121"/>
      <c r="E116" s="3205"/>
      <c r="F116" s="3147"/>
      <c r="G116" s="3228"/>
    </row>
    <row r="117" spans="1:7" ht="15" customHeight="1" thickBot="1" x14ac:dyDescent="0.25">
      <c r="A117" s="749">
        <f>A118</f>
        <v>16780</v>
      </c>
      <c r="B117" s="1683" t="s">
        <v>2</v>
      </c>
      <c r="C117" s="1684" t="s">
        <v>157</v>
      </c>
      <c r="D117" s="750" t="s">
        <v>158</v>
      </c>
      <c r="E117" s="749">
        <v>28650</v>
      </c>
      <c r="F117" s="749">
        <v>28650</v>
      </c>
      <c r="G117" s="1639" t="s">
        <v>6</v>
      </c>
    </row>
    <row r="118" spans="1:7" s="748" customFormat="1" ht="12" customHeight="1" x14ac:dyDescent="0.25">
      <c r="A118" s="1284">
        <f>A161+A168+A119+A124+A148+A137</f>
        <v>16780</v>
      </c>
      <c r="B118" s="676" t="s">
        <v>159</v>
      </c>
      <c r="C118" s="828" t="s">
        <v>6</v>
      </c>
      <c r="D118" s="2862" t="s">
        <v>2638</v>
      </c>
      <c r="E118" s="1285">
        <f>E161+E168+E119+E124+E148+E137</f>
        <v>28650</v>
      </c>
      <c r="F118" s="1286">
        <f>F161+F168+F119+F124+F148+F137</f>
        <v>28650</v>
      </c>
      <c r="G118" s="1492"/>
    </row>
    <row r="119" spans="1:7" s="748" customFormat="1" ht="12" customHeight="1" x14ac:dyDescent="0.2">
      <c r="A119" s="2863">
        <f>SUM(A120:A123)</f>
        <v>0</v>
      </c>
      <c r="B119" s="2864" t="s">
        <v>168</v>
      </c>
      <c r="C119" s="2117" t="s">
        <v>979</v>
      </c>
      <c r="D119" s="2865" t="s">
        <v>1951</v>
      </c>
      <c r="E119" s="1495">
        <f>SUM(E120:E123)</f>
        <v>1250</v>
      </c>
      <c r="F119" s="2120">
        <f>SUM(F120:F123)</f>
        <v>1250</v>
      </c>
      <c r="G119" s="1025" t="s">
        <v>2639</v>
      </c>
    </row>
    <row r="120" spans="1:7" s="748" customFormat="1" ht="12" customHeight="1" x14ac:dyDescent="0.25">
      <c r="A120" s="2623">
        <v>0</v>
      </c>
      <c r="B120" s="1561" t="s">
        <v>168</v>
      </c>
      <c r="C120" s="968" t="s">
        <v>979</v>
      </c>
      <c r="D120" s="1648" t="s">
        <v>2631</v>
      </c>
      <c r="E120" s="1497">
        <v>50</v>
      </c>
      <c r="F120" s="1301">
        <v>50</v>
      </c>
      <c r="G120" s="1025"/>
    </row>
    <row r="121" spans="1:7" s="748" customFormat="1" ht="12" customHeight="1" x14ac:dyDescent="0.25">
      <c r="A121" s="2623">
        <v>0</v>
      </c>
      <c r="B121" s="1561" t="s">
        <v>168</v>
      </c>
      <c r="C121" s="968" t="s">
        <v>979</v>
      </c>
      <c r="D121" s="1159" t="s">
        <v>1949</v>
      </c>
      <c r="E121" s="1497">
        <v>80</v>
      </c>
      <c r="F121" s="1301">
        <v>80</v>
      </c>
      <c r="G121" s="1025"/>
    </row>
    <row r="122" spans="1:7" s="748" customFormat="1" ht="12" customHeight="1" x14ac:dyDescent="0.25">
      <c r="A122" s="2623">
        <v>0</v>
      </c>
      <c r="B122" s="1561" t="s">
        <v>168</v>
      </c>
      <c r="C122" s="968" t="s">
        <v>979</v>
      </c>
      <c r="D122" s="1159" t="s">
        <v>975</v>
      </c>
      <c r="E122" s="1497">
        <v>800</v>
      </c>
      <c r="F122" s="1301">
        <v>800</v>
      </c>
      <c r="G122" s="1025"/>
    </row>
    <row r="123" spans="1:7" s="748" customFormat="1" ht="12" customHeight="1" x14ac:dyDescent="0.25">
      <c r="A123" s="2623">
        <v>0</v>
      </c>
      <c r="B123" s="1561" t="s">
        <v>168</v>
      </c>
      <c r="C123" s="968" t="s">
        <v>979</v>
      </c>
      <c r="D123" s="1159" t="s">
        <v>957</v>
      </c>
      <c r="E123" s="1497">
        <v>320</v>
      </c>
      <c r="F123" s="1301">
        <v>320</v>
      </c>
      <c r="G123" s="1025"/>
    </row>
    <row r="124" spans="1:7" s="748" customFormat="1" ht="12" customHeight="1" x14ac:dyDescent="0.2">
      <c r="A124" s="2863">
        <f>SUM(A125:A130)</f>
        <v>0</v>
      </c>
      <c r="B124" s="2864" t="s">
        <v>168</v>
      </c>
      <c r="C124" s="2117" t="s">
        <v>2640</v>
      </c>
      <c r="D124" s="2865" t="s">
        <v>2641</v>
      </c>
      <c r="E124" s="1495">
        <f>SUM(E125:E130)</f>
        <v>2000</v>
      </c>
      <c r="F124" s="2120">
        <f>SUM(F125:F130)</f>
        <v>2000</v>
      </c>
      <c r="G124" s="1025"/>
    </row>
    <row r="125" spans="1:7" s="748" customFormat="1" ht="12" customHeight="1" x14ac:dyDescent="0.25">
      <c r="A125" s="2623">
        <v>0</v>
      </c>
      <c r="B125" s="1561" t="s">
        <v>168</v>
      </c>
      <c r="C125" s="968" t="s">
        <v>2640</v>
      </c>
      <c r="D125" s="1648" t="s">
        <v>2631</v>
      </c>
      <c r="E125" s="1497">
        <v>100</v>
      </c>
      <c r="F125" s="1301">
        <v>100</v>
      </c>
      <c r="G125" s="1025"/>
    </row>
    <row r="126" spans="1:7" s="748" customFormat="1" ht="12" customHeight="1" x14ac:dyDescent="0.25">
      <c r="A126" s="2623">
        <v>0</v>
      </c>
      <c r="B126" s="1561" t="s">
        <v>168</v>
      </c>
      <c r="C126" s="968" t="s">
        <v>2640</v>
      </c>
      <c r="D126" s="1159" t="s">
        <v>1949</v>
      </c>
      <c r="E126" s="1497">
        <v>800</v>
      </c>
      <c r="F126" s="1301">
        <v>800</v>
      </c>
      <c r="G126" s="1025"/>
    </row>
    <row r="127" spans="1:7" s="748" customFormat="1" ht="12" customHeight="1" x14ac:dyDescent="0.25">
      <c r="A127" s="2623">
        <v>0</v>
      </c>
      <c r="B127" s="1561" t="s">
        <v>168</v>
      </c>
      <c r="C127" s="968" t="s">
        <v>2640</v>
      </c>
      <c r="D127" s="1159" t="s">
        <v>2632</v>
      </c>
      <c r="E127" s="1497">
        <v>500</v>
      </c>
      <c r="F127" s="1301">
        <v>500</v>
      </c>
      <c r="G127" s="1025"/>
    </row>
    <row r="128" spans="1:7" s="748" customFormat="1" ht="12" customHeight="1" x14ac:dyDescent="0.25">
      <c r="A128" s="2623">
        <v>0</v>
      </c>
      <c r="B128" s="1561" t="s">
        <v>168</v>
      </c>
      <c r="C128" s="968" t="s">
        <v>2640</v>
      </c>
      <c r="D128" s="1159" t="s">
        <v>1059</v>
      </c>
      <c r="E128" s="1497">
        <v>200</v>
      </c>
      <c r="F128" s="1301">
        <v>200</v>
      </c>
      <c r="G128" s="1025"/>
    </row>
    <row r="129" spans="1:7" s="748" customFormat="1" ht="12" customHeight="1" x14ac:dyDescent="0.25">
      <c r="A129" s="2623">
        <v>0</v>
      </c>
      <c r="B129" s="1561" t="s">
        <v>168</v>
      </c>
      <c r="C129" s="968" t="s">
        <v>2640</v>
      </c>
      <c r="D129" s="1159" t="s">
        <v>975</v>
      </c>
      <c r="E129" s="1497">
        <v>300</v>
      </c>
      <c r="F129" s="1301">
        <v>300</v>
      </c>
      <c r="G129" s="1025"/>
    </row>
    <row r="130" spans="1:7" s="748" customFormat="1" ht="12" customHeight="1" thickBot="1" x14ac:dyDescent="0.3">
      <c r="A130" s="2841">
        <v>0</v>
      </c>
      <c r="B130" s="2866" t="s">
        <v>168</v>
      </c>
      <c r="C130" s="2867" t="s">
        <v>2640</v>
      </c>
      <c r="D130" s="2868" t="s">
        <v>957</v>
      </c>
      <c r="E130" s="2869">
        <v>100</v>
      </c>
      <c r="F130" s="2843">
        <v>100</v>
      </c>
      <c r="G130" s="2593"/>
    </row>
    <row r="131" spans="1:7" s="748" customFormat="1" ht="12" customHeight="1" x14ac:dyDescent="0.25">
      <c r="A131"/>
      <c r="B131"/>
      <c r="C131"/>
      <c r="D131"/>
      <c r="E131"/>
      <c r="F131"/>
      <c r="G131"/>
    </row>
    <row r="132" spans="1:7" ht="18.75" customHeight="1" x14ac:dyDescent="0.2">
      <c r="B132" s="180" t="s">
        <v>2637</v>
      </c>
      <c r="C132" s="180"/>
      <c r="D132" s="180"/>
      <c r="E132" s="180"/>
      <c r="F132" s="180"/>
      <c r="G132" s="180"/>
    </row>
    <row r="133" spans="1:7" ht="12" thickBot="1" x14ac:dyDescent="0.25">
      <c r="B133" s="783"/>
      <c r="C133" s="783"/>
      <c r="D133" s="783"/>
      <c r="E133" s="217"/>
      <c r="F133" s="217"/>
      <c r="G133" s="162" t="s">
        <v>105</v>
      </c>
    </row>
    <row r="134" spans="1:7" ht="11.25" customHeight="1" x14ac:dyDescent="0.2">
      <c r="A134" s="3103" t="s">
        <v>2151</v>
      </c>
      <c r="B134" s="3181" t="s">
        <v>153</v>
      </c>
      <c r="C134" s="3184" t="s">
        <v>985</v>
      </c>
      <c r="D134" s="3119" t="s">
        <v>189</v>
      </c>
      <c r="E134" s="3204" t="s">
        <v>2160</v>
      </c>
      <c r="F134" s="3113" t="s">
        <v>2153</v>
      </c>
      <c r="G134" s="3227" t="s">
        <v>156</v>
      </c>
    </row>
    <row r="135" spans="1:7" ht="18.75" customHeight="1" thickBot="1" x14ac:dyDescent="0.25">
      <c r="A135" s="3217"/>
      <c r="B135" s="3182"/>
      <c r="C135" s="3185"/>
      <c r="D135" s="3121"/>
      <c r="E135" s="3205"/>
      <c r="F135" s="3147"/>
      <c r="G135" s="3228"/>
    </row>
    <row r="136" spans="1:7" ht="15" customHeight="1" thickBot="1" x14ac:dyDescent="0.25">
      <c r="A136" s="1685" t="s">
        <v>474</v>
      </c>
      <c r="B136" s="1683" t="s">
        <v>2</v>
      </c>
      <c r="C136" s="1684" t="s">
        <v>157</v>
      </c>
      <c r="D136" s="750" t="s">
        <v>158</v>
      </c>
      <c r="E136" s="1685" t="s">
        <v>233</v>
      </c>
      <c r="F136" s="1685" t="s">
        <v>233</v>
      </c>
      <c r="G136" s="1639" t="s">
        <v>6</v>
      </c>
    </row>
    <row r="137" spans="1:7" x14ac:dyDescent="0.2">
      <c r="A137" s="1629">
        <f>SUM(A138:A147)</f>
        <v>12510</v>
      </c>
      <c r="B137" s="1493" t="s">
        <v>168</v>
      </c>
      <c r="C137" s="1494" t="s">
        <v>987</v>
      </c>
      <c r="D137" s="1633" t="s">
        <v>2642</v>
      </c>
      <c r="E137" s="1495">
        <f>SUM(E138:E147)</f>
        <v>12065</v>
      </c>
      <c r="F137" s="1638">
        <f>SUM(F138:F147)</f>
        <v>12065</v>
      </c>
      <c r="G137" s="1496"/>
    </row>
    <row r="138" spans="1:7" x14ac:dyDescent="0.2">
      <c r="A138" s="1630">
        <v>5</v>
      </c>
      <c r="B138" s="1298" t="s">
        <v>168</v>
      </c>
      <c r="C138" s="405" t="s">
        <v>987</v>
      </c>
      <c r="D138" s="1634" t="s">
        <v>1056</v>
      </c>
      <c r="E138" s="1497">
        <v>10</v>
      </c>
      <c r="F138" s="2123">
        <v>10</v>
      </c>
      <c r="G138" s="1025"/>
    </row>
    <row r="139" spans="1:7" x14ac:dyDescent="0.2">
      <c r="A139" s="1632">
        <v>250</v>
      </c>
      <c r="B139" s="1298" t="s">
        <v>168</v>
      </c>
      <c r="C139" s="405" t="s">
        <v>987</v>
      </c>
      <c r="D139" s="1634" t="s">
        <v>2631</v>
      </c>
      <c r="E139" s="1497">
        <v>250</v>
      </c>
      <c r="F139" s="2123">
        <v>250</v>
      </c>
      <c r="G139" s="1025"/>
    </row>
    <row r="140" spans="1:7" x14ac:dyDescent="0.2">
      <c r="A140" s="1630">
        <v>250</v>
      </c>
      <c r="B140" s="426" t="s">
        <v>168</v>
      </c>
      <c r="C140" s="405" t="s">
        <v>987</v>
      </c>
      <c r="D140" s="1634" t="s">
        <v>1949</v>
      </c>
      <c r="E140" s="642">
        <v>250</v>
      </c>
      <c r="F140" s="2123">
        <v>250</v>
      </c>
      <c r="G140" s="1499"/>
    </row>
    <row r="141" spans="1:7" x14ac:dyDescent="0.2">
      <c r="A141" s="1630">
        <v>1840</v>
      </c>
      <c r="B141" s="426" t="s">
        <v>168</v>
      </c>
      <c r="C141" s="405" t="s">
        <v>987</v>
      </c>
      <c r="D141" s="1159" t="s">
        <v>2632</v>
      </c>
      <c r="E141" s="642">
        <v>1840</v>
      </c>
      <c r="F141" s="2123">
        <v>1840</v>
      </c>
      <c r="G141" s="1499"/>
    </row>
    <row r="142" spans="1:7" x14ac:dyDescent="0.2">
      <c r="A142" s="1630">
        <v>2300</v>
      </c>
      <c r="B142" s="426" t="s">
        <v>168</v>
      </c>
      <c r="C142" s="405" t="s">
        <v>987</v>
      </c>
      <c r="D142" s="1634" t="s">
        <v>1057</v>
      </c>
      <c r="E142" s="642">
        <v>2300</v>
      </c>
      <c r="F142" s="2123">
        <v>2300</v>
      </c>
      <c r="G142" s="1499"/>
    </row>
    <row r="143" spans="1:7" x14ac:dyDescent="0.2">
      <c r="A143" s="1630">
        <v>6000</v>
      </c>
      <c r="B143" s="426" t="s">
        <v>168</v>
      </c>
      <c r="C143" s="405" t="s">
        <v>987</v>
      </c>
      <c r="D143" s="1634" t="s">
        <v>1059</v>
      </c>
      <c r="E143" s="642">
        <v>5000</v>
      </c>
      <c r="F143" s="2123">
        <v>5000</v>
      </c>
      <c r="G143" s="1499"/>
    </row>
    <row r="144" spans="1:7" x14ac:dyDescent="0.2">
      <c r="A144" s="1630">
        <v>20</v>
      </c>
      <c r="B144" s="426" t="s">
        <v>168</v>
      </c>
      <c r="C144" s="405" t="s">
        <v>987</v>
      </c>
      <c r="D144" s="1634" t="s">
        <v>1062</v>
      </c>
      <c r="E144" s="642">
        <v>20</v>
      </c>
      <c r="F144" s="2123">
        <v>20</v>
      </c>
      <c r="G144" s="1499"/>
    </row>
    <row r="145" spans="1:7" x14ac:dyDescent="0.2">
      <c r="A145" s="1630">
        <v>5</v>
      </c>
      <c r="B145" s="426" t="s">
        <v>168</v>
      </c>
      <c r="C145" s="405" t="s">
        <v>987</v>
      </c>
      <c r="D145" s="1634" t="s">
        <v>974</v>
      </c>
      <c r="E145" s="642">
        <v>355</v>
      </c>
      <c r="F145" s="2123">
        <v>355</v>
      </c>
      <c r="G145" s="1499"/>
    </row>
    <row r="146" spans="1:7" ht="11.25" customHeight="1" x14ac:dyDescent="0.2">
      <c r="A146" s="1630">
        <v>1200</v>
      </c>
      <c r="B146" s="846" t="s">
        <v>168</v>
      </c>
      <c r="C146" s="408" t="s">
        <v>987</v>
      </c>
      <c r="D146" s="1634" t="s">
        <v>975</v>
      </c>
      <c r="E146" s="642">
        <v>1400</v>
      </c>
      <c r="F146" s="2123">
        <v>1400</v>
      </c>
      <c r="G146" s="1499"/>
    </row>
    <row r="147" spans="1:7" ht="11.25" customHeight="1" x14ac:dyDescent="0.2">
      <c r="A147" s="2623">
        <v>640</v>
      </c>
      <c r="B147" s="1561" t="s">
        <v>168</v>
      </c>
      <c r="C147" s="968" t="s">
        <v>987</v>
      </c>
      <c r="D147" s="2870" t="s">
        <v>957</v>
      </c>
      <c r="E147" s="1497">
        <v>640</v>
      </c>
      <c r="F147" s="1301">
        <v>640</v>
      </c>
      <c r="G147" s="1025"/>
    </row>
    <row r="148" spans="1:7" s="748" customFormat="1" x14ac:dyDescent="0.2">
      <c r="A148" s="1629">
        <f>SUM(A149:A160)</f>
        <v>4270</v>
      </c>
      <c r="B148" s="1493" t="s">
        <v>168</v>
      </c>
      <c r="C148" s="1494" t="s">
        <v>986</v>
      </c>
      <c r="D148" s="1633" t="s">
        <v>2643</v>
      </c>
      <c r="E148" s="1495">
        <f>SUM(E149:E160)</f>
        <v>4585</v>
      </c>
      <c r="F148" s="1638">
        <f>SUM(F149:F160)</f>
        <v>4585</v>
      </c>
      <c r="G148" s="1496"/>
    </row>
    <row r="149" spans="1:7" s="748" customFormat="1" x14ac:dyDescent="0.2">
      <c r="A149" s="1630">
        <v>5</v>
      </c>
      <c r="B149" s="1298" t="s">
        <v>168</v>
      </c>
      <c r="C149" s="405" t="s">
        <v>986</v>
      </c>
      <c r="D149" s="1634" t="s">
        <v>1056</v>
      </c>
      <c r="E149" s="1636">
        <v>5</v>
      </c>
      <c r="F149" s="2123">
        <v>5</v>
      </c>
      <c r="G149" s="1025"/>
    </row>
    <row r="150" spans="1:7" s="748" customFormat="1" x14ac:dyDescent="0.2">
      <c r="A150" s="1630">
        <v>145</v>
      </c>
      <c r="B150" s="1298" t="s">
        <v>168</v>
      </c>
      <c r="C150" s="405" t="s">
        <v>986</v>
      </c>
      <c r="D150" s="1634" t="s">
        <v>2631</v>
      </c>
      <c r="E150" s="1636">
        <v>400</v>
      </c>
      <c r="F150" s="2123">
        <v>400</v>
      </c>
      <c r="G150" s="1025"/>
    </row>
    <row r="151" spans="1:7" s="748" customFormat="1" x14ac:dyDescent="0.2">
      <c r="A151" s="1630">
        <v>300</v>
      </c>
      <c r="B151" s="426" t="s">
        <v>168</v>
      </c>
      <c r="C151" s="405" t="s">
        <v>986</v>
      </c>
      <c r="D151" s="1634" t="s">
        <v>1949</v>
      </c>
      <c r="E151" s="1636">
        <v>300</v>
      </c>
      <c r="F151" s="2123">
        <v>300</v>
      </c>
      <c r="G151" s="1499"/>
    </row>
    <row r="152" spans="1:7" s="748" customFormat="1" x14ac:dyDescent="0.2">
      <c r="A152" s="1630">
        <v>345</v>
      </c>
      <c r="B152" s="426" t="s">
        <v>168</v>
      </c>
      <c r="C152" s="405" t="s">
        <v>986</v>
      </c>
      <c r="D152" s="1159" t="s">
        <v>2632</v>
      </c>
      <c r="E152" s="1636">
        <v>300</v>
      </c>
      <c r="F152" s="2123">
        <v>300</v>
      </c>
      <c r="G152" s="1499"/>
    </row>
    <row r="153" spans="1:7" s="748" customFormat="1" x14ac:dyDescent="0.2">
      <c r="A153" s="1630">
        <v>1035</v>
      </c>
      <c r="B153" s="426" t="s">
        <v>168</v>
      </c>
      <c r="C153" s="405" t="s">
        <v>986</v>
      </c>
      <c r="D153" s="1634" t="s">
        <v>1057</v>
      </c>
      <c r="E153" s="1636">
        <v>1035</v>
      </c>
      <c r="F153" s="2123">
        <v>1035</v>
      </c>
      <c r="G153" s="1499"/>
    </row>
    <row r="154" spans="1:7" s="748" customFormat="1" x14ac:dyDescent="0.2">
      <c r="A154" s="1630">
        <v>1000</v>
      </c>
      <c r="B154" s="426" t="s">
        <v>168</v>
      </c>
      <c r="C154" s="405" t="s">
        <v>986</v>
      </c>
      <c r="D154" s="1634" t="s">
        <v>1059</v>
      </c>
      <c r="E154" s="1636">
        <v>1000</v>
      </c>
      <c r="F154" s="2123">
        <v>1000</v>
      </c>
      <c r="G154" s="1499"/>
    </row>
    <row r="155" spans="1:7" x14ac:dyDescent="0.2">
      <c r="A155" s="1630">
        <v>60</v>
      </c>
      <c r="B155" s="879" t="s">
        <v>168</v>
      </c>
      <c r="C155" s="405" t="s">
        <v>986</v>
      </c>
      <c r="D155" s="1634" t="s">
        <v>1062</v>
      </c>
      <c r="E155" s="1636">
        <v>60</v>
      </c>
      <c r="F155" s="2123">
        <v>60</v>
      </c>
      <c r="G155" s="258"/>
    </row>
    <row r="156" spans="1:7" x14ac:dyDescent="0.2">
      <c r="A156" s="1631">
        <v>5</v>
      </c>
      <c r="B156" s="426" t="s">
        <v>168</v>
      </c>
      <c r="C156" s="405" t="s">
        <v>986</v>
      </c>
      <c r="D156" s="1635" t="s">
        <v>974</v>
      </c>
      <c r="E156" s="1637">
        <v>5</v>
      </c>
      <c r="F156" s="2123">
        <v>5</v>
      </c>
      <c r="G156" s="258"/>
    </row>
    <row r="157" spans="1:7" s="748" customFormat="1" ht="22.5" x14ac:dyDescent="0.25">
      <c r="A157" s="1631">
        <v>5</v>
      </c>
      <c r="B157" s="426" t="s">
        <v>168</v>
      </c>
      <c r="C157" s="405" t="s">
        <v>986</v>
      </c>
      <c r="D157" s="866" t="s">
        <v>2633</v>
      </c>
      <c r="E157" s="1637">
        <v>10</v>
      </c>
      <c r="F157" s="1301">
        <v>10</v>
      </c>
      <c r="G157" s="1499"/>
    </row>
    <row r="158" spans="1:7" s="748" customFormat="1" x14ac:dyDescent="0.2">
      <c r="A158" s="1630">
        <v>1000</v>
      </c>
      <c r="B158" s="426" t="s">
        <v>168</v>
      </c>
      <c r="C158" s="405" t="s">
        <v>986</v>
      </c>
      <c r="D158" s="1634" t="s">
        <v>975</v>
      </c>
      <c r="E158" s="1636">
        <v>1100</v>
      </c>
      <c r="F158" s="2123">
        <v>1100</v>
      </c>
      <c r="G158" s="1499"/>
    </row>
    <row r="159" spans="1:7" s="748" customFormat="1" x14ac:dyDescent="0.2">
      <c r="A159" s="1630">
        <v>360</v>
      </c>
      <c r="B159" s="426" t="s">
        <v>168</v>
      </c>
      <c r="C159" s="405" t="s">
        <v>986</v>
      </c>
      <c r="D159" s="1634" t="s">
        <v>957</v>
      </c>
      <c r="E159" s="1636">
        <v>360</v>
      </c>
      <c r="F159" s="2123">
        <v>360</v>
      </c>
      <c r="G159" s="2674"/>
    </row>
    <row r="160" spans="1:7" s="748" customFormat="1" x14ac:dyDescent="0.25">
      <c r="A160" s="2623">
        <v>10</v>
      </c>
      <c r="B160" s="1561" t="s">
        <v>168</v>
      </c>
      <c r="C160" s="968" t="s">
        <v>986</v>
      </c>
      <c r="D160" s="2870" t="s">
        <v>956</v>
      </c>
      <c r="E160" s="1497">
        <v>10</v>
      </c>
      <c r="F160" s="1301">
        <v>10</v>
      </c>
      <c r="G160" s="1025"/>
    </row>
    <row r="161" spans="1:7" s="748" customFormat="1" ht="12" customHeight="1" x14ac:dyDescent="0.2">
      <c r="A161" s="2863">
        <f>SUM(A162:A167)</f>
        <v>0</v>
      </c>
      <c r="B161" s="2864" t="s">
        <v>168</v>
      </c>
      <c r="C161" s="2117" t="s">
        <v>2644</v>
      </c>
      <c r="D161" s="2865" t="s">
        <v>2645</v>
      </c>
      <c r="E161" s="1495">
        <f>SUM(E162:E167)</f>
        <v>1750</v>
      </c>
      <c r="F161" s="2120">
        <f>SUM(F162:F167)</f>
        <v>1750</v>
      </c>
      <c r="G161" s="1025"/>
    </row>
    <row r="162" spans="1:7" s="748" customFormat="1" ht="12" customHeight="1" x14ac:dyDescent="0.25">
      <c r="A162" s="2623">
        <v>0</v>
      </c>
      <c r="B162" s="1561" t="s">
        <v>168</v>
      </c>
      <c r="C162" s="968" t="s">
        <v>2644</v>
      </c>
      <c r="D162" s="1159" t="s">
        <v>2631</v>
      </c>
      <c r="E162" s="1497">
        <v>50</v>
      </c>
      <c r="F162" s="1301">
        <v>50</v>
      </c>
      <c r="G162" s="1025"/>
    </row>
    <row r="163" spans="1:7" s="748" customFormat="1" ht="12" customHeight="1" x14ac:dyDescent="0.25">
      <c r="A163" s="2623">
        <v>0</v>
      </c>
      <c r="B163" s="1561" t="s">
        <v>168</v>
      </c>
      <c r="C163" s="968" t="s">
        <v>2644</v>
      </c>
      <c r="D163" s="1159" t="s">
        <v>1949</v>
      </c>
      <c r="E163" s="1497">
        <v>100</v>
      </c>
      <c r="F163" s="1301">
        <v>100</v>
      </c>
      <c r="G163" s="1025"/>
    </row>
    <row r="164" spans="1:7" s="748" customFormat="1" ht="12" customHeight="1" x14ac:dyDescent="0.25">
      <c r="A164" s="2623">
        <v>0</v>
      </c>
      <c r="B164" s="1561" t="s">
        <v>168</v>
      </c>
      <c r="C164" s="968" t="s">
        <v>2644</v>
      </c>
      <c r="D164" s="1159" t="s">
        <v>2632</v>
      </c>
      <c r="E164" s="1497">
        <v>100</v>
      </c>
      <c r="F164" s="1301">
        <v>100</v>
      </c>
      <c r="G164" s="1025"/>
    </row>
    <row r="165" spans="1:7" s="748" customFormat="1" ht="12" customHeight="1" x14ac:dyDescent="0.25">
      <c r="A165" s="2623">
        <v>0</v>
      </c>
      <c r="B165" s="1561" t="s">
        <v>168</v>
      </c>
      <c r="C165" s="968" t="s">
        <v>2644</v>
      </c>
      <c r="D165" s="1159" t="s">
        <v>1059</v>
      </c>
      <c r="E165" s="1497">
        <v>1000</v>
      </c>
      <c r="F165" s="1301">
        <v>1000</v>
      </c>
      <c r="G165" s="1025"/>
    </row>
    <row r="166" spans="1:7" s="748" customFormat="1" ht="12" customHeight="1" x14ac:dyDescent="0.25">
      <c r="A166" s="2623">
        <v>0</v>
      </c>
      <c r="B166" s="1561" t="s">
        <v>168</v>
      </c>
      <c r="C166" s="968" t="s">
        <v>2644</v>
      </c>
      <c r="D166" s="1159" t="s">
        <v>975</v>
      </c>
      <c r="E166" s="1497">
        <v>250</v>
      </c>
      <c r="F166" s="1301">
        <v>250</v>
      </c>
      <c r="G166" s="1025"/>
    </row>
    <row r="167" spans="1:7" s="748" customFormat="1" ht="12" customHeight="1" x14ac:dyDescent="0.25">
      <c r="A167" s="2623">
        <v>0</v>
      </c>
      <c r="B167" s="1561" t="s">
        <v>168</v>
      </c>
      <c r="C167" s="968" t="s">
        <v>2644</v>
      </c>
      <c r="D167" s="2870" t="s">
        <v>957</v>
      </c>
      <c r="E167" s="1497">
        <v>250</v>
      </c>
      <c r="F167" s="1301">
        <v>250</v>
      </c>
      <c r="G167" s="1025"/>
    </row>
    <row r="168" spans="1:7" s="748" customFormat="1" ht="12" customHeight="1" x14ac:dyDescent="0.2">
      <c r="A168" s="2863">
        <f>SUM(A169:A175)</f>
        <v>0</v>
      </c>
      <c r="B168" s="2864" t="s">
        <v>168</v>
      </c>
      <c r="C168" s="2117" t="s">
        <v>2646</v>
      </c>
      <c r="D168" s="2865" t="s">
        <v>2647</v>
      </c>
      <c r="E168" s="1495">
        <f>SUM(E169:E175)</f>
        <v>7000</v>
      </c>
      <c r="F168" s="2120">
        <f>SUM(F169:F175)</f>
        <v>7000</v>
      </c>
      <c r="G168" s="1025"/>
    </row>
    <row r="169" spans="1:7" s="748" customFormat="1" ht="12" customHeight="1" x14ac:dyDescent="0.25">
      <c r="A169" s="2623">
        <v>0</v>
      </c>
      <c r="B169" s="1561" t="s">
        <v>168</v>
      </c>
      <c r="C169" s="968" t="s">
        <v>2646</v>
      </c>
      <c r="D169" s="1159" t="s">
        <v>2631</v>
      </c>
      <c r="E169" s="1497">
        <v>150</v>
      </c>
      <c r="F169" s="1301">
        <v>150</v>
      </c>
      <c r="G169" s="1025"/>
    </row>
    <row r="170" spans="1:7" s="748" customFormat="1" ht="12" customHeight="1" x14ac:dyDescent="0.25">
      <c r="A170" s="2623">
        <v>0</v>
      </c>
      <c r="B170" s="1561" t="s">
        <v>168</v>
      </c>
      <c r="C170" s="968" t="s">
        <v>2646</v>
      </c>
      <c r="D170" s="1159" t="s">
        <v>1949</v>
      </c>
      <c r="E170" s="1497">
        <v>250</v>
      </c>
      <c r="F170" s="1301">
        <v>250</v>
      </c>
      <c r="G170" s="1025"/>
    </row>
    <row r="171" spans="1:7" s="748" customFormat="1" ht="12" customHeight="1" x14ac:dyDescent="0.25">
      <c r="A171" s="2623">
        <v>0</v>
      </c>
      <c r="B171" s="1561" t="s">
        <v>168</v>
      </c>
      <c r="C171" s="968" t="s">
        <v>2646</v>
      </c>
      <c r="D171" s="1159" t="s">
        <v>2632</v>
      </c>
      <c r="E171" s="1497">
        <v>100</v>
      </c>
      <c r="F171" s="1301">
        <v>100</v>
      </c>
      <c r="G171" s="1025"/>
    </row>
    <row r="172" spans="1:7" s="748" customFormat="1" ht="12" customHeight="1" x14ac:dyDescent="0.25">
      <c r="A172" s="2623">
        <v>0</v>
      </c>
      <c r="B172" s="1561" t="s">
        <v>168</v>
      </c>
      <c r="C172" s="968" t="s">
        <v>2646</v>
      </c>
      <c r="D172" s="1159" t="s">
        <v>1057</v>
      </c>
      <c r="E172" s="1497">
        <v>200</v>
      </c>
      <c r="F172" s="1301">
        <v>200</v>
      </c>
      <c r="G172" s="1025"/>
    </row>
    <row r="173" spans="1:7" s="748" customFormat="1" ht="12" customHeight="1" x14ac:dyDescent="0.25">
      <c r="A173" s="2623">
        <v>0</v>
      </c>
      <c r="B173" s="1561" t="s">
        <v>168</v>
      </c>
      <c r="C173" s="968" t="s">
        <v>2646</v>
      </c>
      <c r="D173" s="1159" t="s">
        <v>1059</v>
      </c>
      <c r="E173" s="1497">
        <v>200</v>
      </c>
      <c r="F173" s="1301">
        <v>200</v>
      </c>
      <c r="G173" s="1025"/>
    </row>
    <row r="174" spans="1:7" s="748" customFormat="1" ht="12" customHeight="1" x14ac:dyDescent="0.25">
      <c r="A174" s="2623">
        <v>0</v>
      </c>
      <c r="B174" s="1561" t="s">
        <v>168</v>
      </c>
      <c r="C174" s="968" t="s">
        <v>2646</v>
      </c>
      <c r="D174" s="1159" t="s">
        <v>975</v>
      </c>
      <c r="E174" s="1497">
        <v>2500</v>
      </c>
      <c r="F174" s="1301">
        <v>2500</v>
      </c>
      <c r="G174" s="1025"/>
    </row>
    <row r="175" spans="1:7" s="748" customFormat="1" ht="12" customHeight="1" thickBot="1" x14ac:dyDescent="0.3">
      <c r="A175" s="2841">
        <v>0</v>
      </c>
      <c r="B175" s="2866" t="s">
        <v>168</v>
      </c>
      <c r="C175" s="2867" t="s">
        <v>2646</v>
      </c>
      <c r="D175" s="2871" t="s">
        <v>957</v>
      </c>
      <c r="E175" s="2869">
        <v>3600</v>
      </c>
      <c r="F175" s="2843">
        <v>3600</v>
      </c>
      <c r="G175" s="2593"/>
    </row>
    <row r="178" spans="1:7" ht="18.75" customHeight="1" x14ac:dyDescent="0.2">
      <c r="B178" s="180" t="s">
        <v>2648</v>
      </c>
      <c r="C178" s="180"/>
      <c r="D178" s="180"/>
      <c r="E178" s="180"/>
      <c r="F178" s="180"/>
      <c r="G178" s="180"/>
    </row>
    <row r="179" spans="1:7" ht="12" thickBot="1" x14ac:dyDescent="0.25">
      <c r="B179" s="783"/>
      <c r="C179" s="783"/>
      <c r="D179" s="783"/>
      <c r="E179" s="162"/>
      <c r="F179" s="162"/>
      <c r="G179" s="162" t="s">
        <v>105</v>
      </c>
    </row>
    <row r="180" spans="1:7" ht="11.25" customHeight="1" x14ac:dyDescent="0.2">
      <c r="A180" s="3103" t="s">
        <v>2151</v>
      </c>
      <c r="B180" s="3206" t="s">
        <v>153</v>
      </c>
      <c r="C180" s="3184" t="s">
        <v>988</v>
      </c>
      <c r="D180" s="3119" t="s">
        <v>2649</v>
      </c>
      <c r="E180" s="3204" t="s">
        <v>2160</v>
      </c>
      <c r="F180" s="3113" t="s">
        <v>2153</v>
      </c>
      <c r="G180" s="3227" t="s">
        <v>156</v>
      </c>
    </row>
    <row r="181" spans="1:7" ht="21.75" customHeight="1" thickBot="1" x14ac:dyDescent="0.25">
      <c r="A181" s="3104"/>
      <c r="B181" s="3207"/>
      <c r="C181" s="3185"/>
      <c r="D181" s="3121"/>
      <c r="E181" s="3205"/>
      <c r="F181" s="3147"/>
      <c r="G181" s="3228"/>
    </row>
    <row r="182" spans="1:7" s="748" customFormat="1" ht="15" customHeight="1" thickBot="1" x14ac:dyDescent="0.3">
      <c r="A182" s="166">
        <f>A183</f>
        <v>21000</v>
      </c>
      <c r="B182" s="218" t="s">
        <v>2</v>
      </c>
      <c r="C182" s="219" t="s">
        <v>157</v>
      </c>
      <c r="D182" s="282" t="s">
        <v>158</v>
      </c>
      <c r="E182" s="200">
        <f>E183</f>
        <v>40000</v>
      </c>
      <c r="F182" s="166">
        <f>F183</f>
        <v>40000</v>
      </c>
      <c r="G182" s="794" t="s">
        <v>6</v>
      </c>
    </row>
    <row r="183" spans="1:7" x14ac:dyDescent="0.2">
      <c r="A183" s="1643">
        <f>SUM(A184:A190)</f>
        <v>21000</v>
      </c>
      <c r="B183" s="1642" t="s">
        <v>6</v>
      </c>
      <c r="C183" s="1500" t="s">
        <v>6</v>
      </c>
      <c r="D183" s="1641" t="s">
        <v>287</v>
      </c>
      <c r="E183" s="287">
        <f>SUM(E184:E191)</f>
        <v>40000</v>
      </c>
      <c r="F183" s="1977">
        <f>SUM(F184:F191)</f>
        <v>40000</v>
      </c>
      <c r="G183" s="1501"/>
    </row>
    <row r="184" spans="1:7" s="748" customFormat="1" ht="12.75" customHeight="1" x14ac:dyDescent="0.25">
      <c r="A184" s="1644">
        <v>2500</v>
      </c>
      <c r="B184" s="463" t="s">
        <v>2</v>
      </c>
      <c r="C184" s="45" t="s">
        <v>989</v>
      </c>
      <c r="D184" s="1646" t="s">
        <v>2650</v>
      </c>
      <c r="E184" s="1288">
        <v>0</v>
      </c>
      <c r="F184" s="1289">
        <v>2000</v>
      </c>
      <c r="G184" s="845"/>
    </row>
    <row r="185" spans="1:7" s="748" customFormat="1" ht="12.75" customHeight="1" x14ac:dyDescent="0.25">
      <c r="A185" s="1644">
        <v>500</v>
      </c>
      <c r="B185" s="463" t="s">
        <v>2</v>
      </c>
      <c r="C185" s="1503" t="s">
        <v>990</v>
      </c>
      <c r="D185" s="1646" t="s">
        <v>1069</v>
      </c>
      <c r="E185" s="1288">
        <v>0</v>
      </c>
      <c r="F185" s="1289">
        <v>0</v>
      </c>
      <c r="G185" s="845"/>
    </row>
    <row r="186" spans="1:7" s="748" customFormat="1" x14ac:dyDescent="0.25">
      <c r="A186" s="2673">
        <v>0</v>
      </c>
      <c r="B186" s="1640" t="s">
        <v>2</v>
      </c>
      <c r="C186" s="71" t="s">
        <v>2651</v>
      </c>
      <c r="D186" s="2872" t="s">
        <v>2652</v>
      </c>
      <c r="E186" s="1484">
        <v>3000</v>
      </c>
      <c r="F186" s="1485">
        <v>3000</v>
      </c>
      <c r="G186" s="1155"/>
    </row>
    <row r="187" spans="1:7" s="748" customFormat="1" ht="12.75" customHeight="1" x14ac:dyDescent="0.25">
      <c r="A187" s="1647">
        <v>1000</v>
      </c>
      <c r="B187" s="494" t="s">
        <v>2</v>
      </c>
      <c r="C187" s="49" t="s">
        <v>1559</v>
      </c>
      <c r="D187" s="1886" t="s">
        <v>1561</v>
      </c>
      <c r="E187" s="1293">
        <v>6000</v>
      </c>
      <c r="F187" s="1294">
        <v>6000</v>
      </c>
      <c r="G187" s="848"/>
    </row>
    <row r="188" spans="1:7" s="748" customFormat="1" ht="12.75" customHeight="1" x14ac:dyDescent="0.25">
      <c r="A188" s="1644">
        <v>10000</v>
      </c>
      <c r="B188" s="463" t="s">
        <v>2</v>
      </c>
      <c r="C188" s="45" t="s">
        <v>1560</v>
      </c>
      <c r="D188" s="1860" t="s">
        <v>1562</v>
      </c>
      <c r="E188" s="1293">
        <f>600+9400</f>
        <v>10000</v>
      </c>
      <c r="F188" s="1294">
        <v>8000</v>
      </c>
      <c r="G188" s="965"/>
    </row>
    <row r="189" spans="1:7" s="748" customFormat="1" x14ac:dyDescent="0.25">
      <c r="A189" s="1644">
        <v>7000</v>
      </c>
      <c r="B189" s="463" t="s">
        <v>2</v>
      </c>
      <c r="C189" s="45" t="s">
        <v>1739</v>
      </c>
      <c r="D189" s="1860" t="s">
        <v>2653</v>
      </c>
      <c r="E189" s="1288">
        <f>5200+600+14200</f>
        <v>20000</v>
      </c>
      <c r="F189" s="1289">
        <f>5200+600+14200</f>
        <v>20000</v>
      </c>
      <c r="G189" s="965"/>
    </row>
    <row r="190" spans="1:7" s="748" customFormat="1" ht="12" thickBot="1" x14ac:dyDescent="0.3">
      <c r="A190" s="1645">
        <v>0</v>
      </c>
      <c r="B190" s="1212" t="s">
        <v>2</v>
      </c>
      <c r="C190" s="540" t="s">
        <v>2654</v>
      </c>
      <c r="D190" s="2873" t="s">
        <v>2424</v>
      </c>
      <c r="E190" s="1505">
        <v>1000</v>
      </c>
      <c r="F190" s="1506">
        <v>1000</v>
      </c>
      <c r="G190" s="982"/>
    </row>
    <row r="191" spans="1:7" s="748" customFormat="1" x14ac:dyDescent="0.25">
      <c r="B191" s="791"/>
    </row>
    <row r="192" spans="1:7" s="748" customFormat="1" x14ac:dyDescent="0.25">
      <c r="B192" s="791"/>
    </row>
    <row r="193" spans="1:21" ht="18.75" customHeight="1" x14ac:dyDescent="0.25">
      <c r="B193" s="296" t="s">
        <v>2655</v>
      </c>
      <c r="C193" s="296"/>
      <c r="D193" s="296"/>
      <c r="E193" s="296"/>
      <c r="F193" s="296"/>
      <c r="G193" s="296"/>
    </row>
    <row r="194" spans="1:21" ht="12" thickBot="1" x14ac:dyDescent="0.25">
      <c r="B194" s="1214"/>
      <c r="C194" s="1214"/>
      <c r="D194" s="1214"/>
      <c r="E194" s="1215"/>
      <c r="F194" s="1215"/>
      <c r="G194" s="1507" t="s">
        <v>105</v>
      </c>
    </row>
    <row r="195" spans="1:21" ht="11.25" customHeight="1" x14ac:dyDescent="0.2">
      <c r="A195" s="3103" t="s">
        <v>2151</v>
      </c>
      <c r="B195" s="3229" t="s">
        <v>289</v>
      </c>
      <c r="C195" s="3231" t="s">
        <v>991</v>
      </c>
      <c r="D195" s="3233" t="s">
        <v>2656</v>
      </c>
      <c r="E195" s="3204" t="s">
        <v>2160</v>
      </c>
      <c r="F195" s="3113" t="s">
        <v>2153</v>
      </c>
      <c r="G195" s="3227" t="s">
        <v>156</v>
      </c>
    </row>
    <row r="196" spans="1:21" ht="21" customHeight="1" thickBot="1" x14ac:dyDescent="0.25">
      <c r="A196" s="3104"/>
      <c r="B196" s="3230"/>
      <c r="C196" s="3232"/>
      <c r="D196" s="3234"/>
      <c r="E196" s="3205"/>
      <c r="F196" s="3147"/>
      <c r="G196" s="3228"/>
    </row>
    <row r="197" spans="1:21" s="748" customFormat="1" ht="15" customHeight="1" thickBot="1" x14ac:dyDescent="0.3">
      <c r="A197" s="1508">
        <f>A198</f>
        <v>10445.700000000001</v>
      </c>
      <c r="B197" s="1217" t="s">
        <v>1</v>
      </c>
      <c r="C197" s="219" t="s">
        <v>157</v>
      </c>
      <c r="D197" s="1509" t="s">
        <v>992</v>
      </c>
      <c r="E197" s="1508">
        <f>E198</f>
        <v>10538.2</v>
      </c>
      <c r="F197" s="1508">
        <v>10538.2</v>
      </c>
      <c r="G197" s="794" t="s">
        <v>6</v>
      </c>
    </row>
    <row r="198" spans="1:21" s="855" customFormat="1" ht="15" customHeight="1" x14ac:dyDescent="0.25">
      <c r="A198" s="1653">
        <f>SUM(A199:A207)</f>
        <v>10445.700000000001</v>
      </c>
      <c r="B198" s="1655" t="s">
        <v>159</v>
      </c>
      <c r="C198" s="1649" t="s">
        <v>6</v>
      </c>
      <c r="D198" s="1650" t="s">
        <v>1079</v>
      </c>
      <c r="E198" s="1651">
        <f>SUM(E199:E207)</f>
        <v>10538.2</v>
      </c>
      <c r="F198" s="1976">
        <f>SUM(F199:F207)</f>
        <v>10538.2</v>
      </c>
      <c r="G198" s="1652"/>
      <c r="H198" s="748"/>
      <c r="I198" s="748"/>
      <c r="J198" s="748"/>
      <c r="K198" s="748"/>
      <c r="L198" s="748"/>
      <c r="M198" s="748"/>
      <c r="N198" s="748"/>
      <c r="O198" s="748"/>
      <c r="P198" s="748"/>
      <c r="Q198" s="748"/>
      <c r="R198" s="748"/>
      <c r="S198" s="748"/>
      <c r="T198" s="748"/>
      <c r="U198" s="748"/>
    </row>
    <row r="199" spans="1:21" s="748" customFormat="1" ht="11.25" customHeight="1" x14ac:dyDescent="0.25">
      <c r="A199" s="1654">
        <v>1735.7</v>
      </c>
      <c r="B199" s="1656" t="s">
        <v>168</v>
      </c>
      <c r="C199" s="1510" t="s">
        <v>993</v>
      </c>
      <c r="D199" s="1648" t="s">
        <v>1070</v>
      </c>
      <c r="E199" s="1293">
        <v>1828.2</v>
      </c>
      <c r="F199" s="1511">
        <v>1828.2</v>
      </c>
      <c r="G199" s="975"/>
    </row>
    <row r="200" spans="1:21" s="748" customFormat="1" x14ac:dyDescent="0.25">
      <c r="A200" s="1654">
        <v>500</v>
      </c>
      <c r="B200" s="1657" t="s">
        <v>168</v>
      </c>
      <c r="C200" s="1512" t="s">
        <v>994</v>
      </c>
      <c r="D200" s="1648" t="s">
        <v>1071</v>
      </c>
      <c r="E200" s="1293">
        <v>500</v>
      </c>
      <c r="F200" s="1513">
        <v>500</v>
      </c>
      <c r="G200" s="965"/>
    </row>
    <row r="201" spans="1:21" s="748" customFormat="1" x14ac:dyDescent="0.25">
      <c r="A201" s="1654">
        <v>3450</v>
      </c>
      <c r="B201" s="1657" t="s">
        <v>168</v>
      </c>
      <c r="C201" s="1512" t="s">
        <v>995</v>
      </c>
      <c r="D201" s="1648" t="s">
        <v>1072</v>
      </c>
      <c r="E201" s="1293">
        <v>3450</v>
      </c>
      <c r="F201" s="1513">
        <v>3450</v>
      </c>
      <c r="G201" s="965"/>
    </row>
    <row r="202" spans="1:21" s="748" customFormat="1" x14ac:dyDescent="0.25">
      <c r="A202" s="1654">
        <v>3450</v>
      </c>
      <c r="B202" s="1657" t="s">
        <v>168</v>
      </c>
      <c r="C202" s="1512" t="s">
        <v>996</v>
      </c>
      <c r="D202" s="1648" t="s">
        <v>1073</v>
      </c>
      <c r="E202" s="1293">
        <v>3450</v>
      </c>
      <c r="F202" s="1513">
        <v>3450</v>
      </c>
      <c r="G202" s="965"/>
    </row>
    <row r="203" spans="1:21" s="748" customFormat="1" x14ac:dyDescent="0.25">
      <c r="A203" s="1654">
        <v>200</v>
      </c>
      <c r="B203" s="1657" t="s">
        <v>168</v>
      </c>
      <c r="C203" s="1514" t="s">
        <v>997</v>
      </c>
      <c r="D203" s="1648" t="s">
        <v>1074</v>
      </c>
      <c r="E203" s="1293">
        <v>200</v>
      </c>
      <c r="F203" s="1513">
        <v>200</v>
      </c>
      <c r="G203" s="965"/>
    </row>
    <row r="204" spans="1:21" s="748" customFormat="1" x14ac:dyDescent="0.25">
      <c r="A204" s="1654">
        <v>800</v>
      </c>
      <c r="B204" s="1657" t="s">
        <v>168</v>
      </c>
      <c r="C204" s="1514" t="s">
        <v>998</v>
      </c>
      <c r="D204" s="1648" t="s">
        <v>1075</v>
      </c>
      <c r="E204" s="1293">
        <v>800</v>
      </c>
      <c r="F204" s="1513">
        <v>800</v>
      </c>
      <c r="G204" s="965"/>
    </row>
    <row r="205" spans="1:21" s="748" customFormat="1" ht="12.75" customHeight="1" x14ac:dyDescent="0.25">
      <c r="A205" s="1654">
        <v>200</v>
      </c>
      <c r="B205" s="1657" t="s">
        <v>168</v>
      </c>
      <c r="C205" s="1514" t="s">
        <v>999</v>
      </c>
      <c r="D205" s="1648" t="s">
        <v>1076</v>
      </c>
      <c r="E205" s="1293">
        <v>200</v>
      </c>
      <c r="F205" s="1513">
        <v>200</v>
      </c>
      <c r="G205" s="965"/>
    </row>
    <row r="206" spans="1:21" s="748" customFormat="1" ht="12.75" customHeight="1" x14ac:dyDescent="0.25">
      <c r="A206" s="1654">
        <v>100</v>
      </c>
      <c r="B206" s="1657" t="s">
        <v>168</v>
      </c>
      <c r="C206" s="1512" t="s">
        <v>1000</v>
      </c>
      <c r="D206" s="1648" t="s">
        <v>1077</v>
      </c>
      <c r="E206" s="1293">
        <v>100</v>
      </c>
      <c r="F206" s="1513">
        <v>100</v>
      </c>
      <c r="G206" s="965"/>
    </row>
    <row r="207" spans="1:21" s="748" customFormat="1" ht="12.75" customHeight="1" thickBot="1" x14ac:dyDescent="0.3">
      <c r="A207" s="1515">
        <v>10</v>
      </c>
      <c r="B207" s="1658" t="s">
        <v>168</v>
      </c>
      <c r="C207" s="1516" t="s">
        <v>1001</v>
      </c>
      <c r="D207" s="1659" t="s">
        <v>1078</v>
      </c>
      <c r="E207" s="1293">
        <v>10</v>
      </c>
      <c r="F207" s="1517">
        <v>10</v>
      </c>
      <c r="G207" s="1518"/>
    </row>
    <row r="208" spans="1:21" ht="12.75" customHeight="1" x14ac:dyDescent="0.2">
      <c r="B208" s="3272"/>
      <c r="C208" s="3272"/>
      <c r="D208" s="3272"/>
      <c r="E208" s="3272"/>
      <c r="F208" s="412"/>
      <c r="G208" s="412"/>
    </row>
    <row r="209" spans="2:7" ht="12.75" customHeight="1" x14ac:dyDescent="0.2">
      <c r="B209" s="412"/>
      <c r="C209" s="412"/>
      <c r="D209" s="412"/>
      <c r="E209" s="412"/>
      <c r="F209" s="412"/>
      <c r="G209" s="412"/>
    </row>
    <row r="210" spans="2:7" ht="12.75" customHeight="1" x14ac:dyDescent="0.2">
      <c r="B210" s="727"/>
    </row>
    <row r="211" spans="2:7" x14ac:dyDescent="0.2">
      <c r="B211" s="727"/>
    </row>
    <row r="212" spans="2:7" x14ac:dyDescent="0.2">
      <c r="B212" s="727"/>
    </row>
    <row r="213" spans="2:7" x14ac:dyDescent="0.2">
      <c r="B213" s="727"/>
    </row>
    <row r="214" spans="2:7" x14ac:dyDescent="0.2">
      <c r="B214" s="727"/>
    </row>
    <row r="215" spans="2:7" x14ac:dyDescent="0.2">
      <c r="B215" s="727"/>
    </row>
    <row r="216" spans="2:7" x14ac:dyDescent="0.2">
      <c r="B216" s="727"/>
    </row>
    <row r="217" spans="2:7" x14ac:dyDescent="0.2">
      <c r="B217" s="727"/>
    </row>
    <row r="218" spans="2:7" x14ac:dyDescent="0.2">
      <c r="B218" s="727"/>
    </row>
    <row r="219" spans="2:7" x14ac:dyDescent="0.2">
      <c r="B219" s="727"/>
    </row>
  </sheetData>
  <mergeCells count="56">
    <mergeCell ref="A1:G1"/>
    <mergeCell ref="A3:G3"/>
    <mergeCell ref="C5:E5"/>
    <mergeCell ref="C7:C8"/>
    <mergeCell ref="D7:D8"/>
    <mergeCell ref="E7:E8"/>
    <mergeCell ref="G19:G20"/>
    <mergeCell ref="A51:A52"/>
    <mergeCell ref="B51:B52"/>
    <mergeCell ref="C51:C52"/>
    <mergeCell ref="D51:D52"/>
    <mergeCell ref="E51:E52"/>
    <mergeCell ref="F51:F52"/>
    <mergeCell ref="G51:G52"/>
    <mergeCell ref="A19:A20"/>
    <mergeCell ref="B19:B20"/>
    <mergeCell ref="C19:C20"/>
    <mergeCell ref="D19:D20"/>
    <mergeCell ref="E19:E20"/>
    <mergeCell ref="F19:F20"/>
    <mergeCell ref="G68:G69"/>
    <mergeCell ref="A115:A116"/>
    <mergeCell ref="B115:B116"/>
    <mergeCell ref="C115:C116"/>
    <mergeCell ref="D115:D116"/>
    <mergeCell ref="E115:E116"/>
    <mergeCell ref="F115:F116"/>
    <mergeCell ref="G115:G116"/>
    <mergeCell ref="A68:A69"/>
    <mergeCell ref="B68:B69"/>
    <mergeCell ref="C68:C69"/>
    <mergeCell ref="D68:D69"/>
    <mergeCell ref="E68:E69"/>
    <mergeCell ref="F68:F69"/>
    <mergeCell ref="G134:G135"/>
    <mergeCell ref="A180:A181"/>
    <mergeCell ref="B180:B181"/>
    <mergeCell ref="C180:C181"/>
    <mergeCell ref="D180:D181"/>
    <mergeCell ref="E180:E181"/>
    <mergeCell ref="F180:F181"/>
    <mergeCell ref="G180:G181"/>
    <mergeCell ref="A134:A135"/>
    <mergeCell ref="B134:B135"/>
    <mergeCell ref="C134:C135"/>
    <mergeCell ref="D134:D135"/>
    <mergeCell ref="E134:E135"/>
    <mergeCell ref="F134:F135"/>
    <mergeCell ref="G195:G196"/>
    <mergeCell ref="B208:E208"/>
    <mergeCell ref="A195:A196"/>
    <mergeCell ref="B195:B196"/>
    <mergeCell ref="C195:C196"/>
    <mergeCell ref="D195:D196"/>
    <mergeCell ref="E195:E196"/>
    <mergeCell ref="F195:F196"/>
  </mergeCells>
  <conditionalFormatting sqref="A198:A206">
    <cfRule type="expression" dxfId="1" priority="1">
      <formula>#REF!&lt;&gt;0</formula>
    </cfRule>
  </conditionalFormatting>
  <conditionalFormatting sqref="D31 D60 G61 D72">
    <cfRule type="expression" dxfId="0" priority="2">
      <formula>#REF!&lt;&gt;0</formula>
    </cfRule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9" orientation="portrait" r:id="rId1"/>
  <headerFooter alignWithMargins="0"/>
  <rowBreaks count="3" manualBreakCount="3">
    <brk id="64" max="6" man="1"/>
    <brk id="130" max="6" man="1"/>
    <brk id="191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I28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0" style="727" customWidth="1"/>
    <col min="4" max="4" width="45.140625" style="727" customWidth="1"/>
    <col min="5" max="6" width="10.140625" style="727" customWidth="1"/>
    <col min="7" max="7" width="15.42578125" style="727" customWidth="1"/>
    <col min="8" max="8" width="17.5703125" style="781" customWidth="1"/>
    <col min="9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9" ht="12.75" customHeight="1" x14ac:dyDescent="0.2"/>
    <row r="3" spans="1:9" s="3" customFormat="1" ht="15.75" x14ac:dyDescent="0.25">
      <c r="A3" s="3273" t="s">
        <v>1676</v>
      </c>
      <c r="B3" s="3273"/>
      <c r="C3" s="3273"/>
      <c r="D3" s="3273"/>
      <c r="E3" s="3273"/>
      <c r="F3" s="3273"/>
      <c r="G3" s="3273"/>
      <c r="H3" s="91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</row>
    <row r="9" spans="1:9" s="782" customFormat="1" ht="12.75" customHeight="1" thickBot="1" x14ac:dyDescent="0.3">
      <c r="B9" s="163"/>
      <c r="C9" s="164" t="s">
        <v>304</v>
      </c>
      <c r="D9" s="165" t="s">
        <v>305</v>
      </c>
      <c r="E9" s="166">
        <f>(SUM(E10:E12))</f>
        <v>25000</v>
      </c>
      <c r="F9" s="167"/>
    </row>
    <row r="10" spans="1:9" s="787" customFormat="1" ht="12.75" customHeight="1" x14ac:dyDescent="0.2">
      <c r="B10" s="168"/>
      <c r="C10" s="1021" t="s">
        <v>402</v>
      </c>
      <c r="D10" s="572" t="s">
        <v>403</v>
      </c>
      <c r="E10" s="573">
        <f>F19</f>
        <v>25000</v>
      </c>
      <c r="F10" s="574"/>
      <c r="G10" s="788"/>
    </row>
    <row r="11" spans="1:9" s="787" customFormat="1" ht="12.75" customHeight="1" x14ac:dyDescent="0.2">
      <c r="B11" s="168"/>
      <c r="C11" s="1519" t="s">
        <v>145</v>
      </c>
      <c r="D11" s="1520" t="s">
        <v>146</v>
      </c>
      <c r="E11" s="175">
        <v>0</v>
      </c>
      <c r="F11" s="172"/>
      <c r="G11" s="788"/>
    </row>
    <row r="12" spans="1:9" s="787" customFormat="1" ht="12.75" customHeight="1" thickBot="1" x14ac:dyDescent="0.25">
      <c r="B12" s="168"/>
      <c r="C12" s="1533" t="s">
        <v>149</v>
      </c>
      <c r="D12" s="1534" t="s">
        <v>1469</v>
      </c>
      <c r="E12" s="1331">
        <v>0</v>
      </c>
      <c r="F12" s="177"/>
    </row>
    <row r="13" spans="1:9" s="787" customFormat="1" ht="12.75" customHeight="1" x14ac:dyDescent="0.2">
      <c r="B13" s="168"/>
      <c r="C13" s="1086"/>
      <c r="D13" s="1087"/>
      <c r="E13" s="177"/>
      <c r="F13" s="177"/>
    </row>
    <row r="14" spans="1:9" s="3" customFormat="1" ht="12.75" customHeight="1" x14ac:dyDescent="0.25">
      <c r="B14" s="178"/>
      <c r="C14" s="2"/>
      <c r="D14" s="2"/>
      <c r="E14" s="2"/>
      <c r="F14" s="2"/>
      <c r="G14" s="2"/>
      <c r="H14" s="298"/>
    </row>
    <row r="15" spans="1:9" ht="18.75" customHeight="1" x14ac:dyDescent="0.2">
      <c r="B15" s="180" t="s">
        <v>1883</v>
      </c>
      <c r="C15" s="180"/>
      <c r="D15" s="180"/>
      <c r="E15" s="180"/>
      <c r="F15" s="180"/>
      <c r="G15" s="180"/>
      <c r="H15" s="160"/>
      <c r="I15" s="160"/>
    </row>
    <row r="16" spans="1:9" ht="12.75" customHeight="1" thickBot="1" x14ac:dyDescent="0.25">
      <c r="B16" s="783"/>
      <c r="C16" s="783"/>
      <c r="D16" s="783"/>
      <c r="E16" s="783"/>
      <c r="F16" s="162"/>
      <c r="G16" s="162" t="s">
        <v>105</v>
      </c>
      <c r="H16" s="783"/>
    </row>
    <row r="17" spans="1:8" ht="12.75" customHeight="1" x14ac:dyDescent="0.2">
      <c r="A17" s="3103" t="s">
        <v>2151</v>
      </c>
      <c r="B17" s="3115" t="s">
        <v>289</v>
      </c>
      <c r="C17" s="3117" t="s">
        <v>1002</v>
      </c>
      <c r="D17" s="3119" t="s">
        <v>412</v>
      </c>
      <c r="E17" s="3204" t="s">
        <v>2160</v>
      </c>
      <c r="F17" s="3113" t="s">
        <v>2153</v>
      </c>
      <c r="G17" s="3227" t="s">
        <v>156</v>
      </c>
      <c r="H17" s="727"/>
    </row>
    <row r="18" spans="1:8" ht="18" customHeight="1" thickBot="1" x14ac:dyDescent="0.25">
      <c r="A18" s="3104"/>
      <c r="B18" s="3144"/>
      <c r="C18" s="3141"/>
      <c r="D18" s="3121"/>
      <c r="E18" s="3205"/>
      <c r="F18" s="3147"/>
      <c r="G18" s="3228"/>
      <c r="H18" s="727"/>
    </row>
    <row r="19" spans="1:8" ht="15" customHeight="1" thickBot="1" x14ac:dyDescent="0.25">
      <c r="A19" s="938">
        <f>SUM(A20:A20)</f>
        <v>25000</v>
      </c>
      <c r="B19" s="198" t="s">
        <v>2</v>
      </c>
      <c r="C19" s="433" t="s">
        <v>415</v>
      </c>
      <c r="D19" s="282" t="s">
        <v>158</v>
      </c>
      <c r="E19" s="938">
        <f>SUM(E20:E20)</f>
        <v>25000</v>
      </c>
      <c r="F19" s="937">
        <f>F20</f>
        <v>25000</v>
      </c>
      <c r="G19" s="794" t="s">
        <v>6</v>
      </c>
      <c r="H19" s="727"/>
    </row>
    <row r="20" spans="1:8" ht="23.25" thickBot="1" x14ac:dyDescent="0.25">
      <c r="A20" s="1521">
        <v>25000</v>
      </c>
      <c r="B20" s="1522" t="s">
        <v>159</v>
      </c>
      <c r="C20" s="1523" t="s">
        <v>1003</v>
      </c>
      <c r="D20" s="1524" t="s">
        <v>1004</v>
      </c>
      <c r="E20" s="1140">
        <v>25000</v>
      </c>
      <c r="F20" s="1525">
        <v>25000</v>
      </c>
      <c r="G20" s="1526"/>
      <c r="H20" s="727"/>
    </row>
    <row r="21" spans="1:8" ht="12.75" customHeight="1" x14ac:dyDescent="0.2"/>
    <row r="24" spans="1:8" x14ac:dyDescent="0.2">
      <c r="A24" s="3253"/>
      <c r="B24" s="3253"/>
      <c r="C24" s="3253"/>
      <c r="G24" s="781"/>
    </row>
    <row r="25" spans="1:8" ht="12.75" x14ac:dyDescent="0.2">
      <c r="A25" s="898"/>
      <c r="B25" s="898"/>
      <c r="C25" s="898"/>
      <c r="F25" s="344"/>
      <c r="G25" s="781"/>
    </row>
    <row r="26" spans="1:8" x14ac:dyDescent="0.2">
      <c r="A26" s="3253"/>
      <c r="B26" s="3253"/>
      <c r="C26" s="3253"/>
      <c r="G26" s="781"/>
    </row>
    <row r="27" spans="1:8" ht="12.75" x14ac:dyDescent="0.2">
      <c r="A27" s="898"/>
      <c r="B27" s="898"/>
      <c r="C27" s="898"/>
      <c r="F27" s="344"/>
      <c r="G27" s="781"/>
    </row>
    <row r="28" spans="1:8" x14ac:dyDescent="0.2">
      <c r="A28" s="3253"/>
      <c r="B28" s="3253"/>
      <c r="C28" s="3253"/>
      <c r="G28" s="781"/>
    </row>
  </sheetData>
  <mergeCells count="16">
    <mergeCell ref="A24:C24"/>
    <mergeCell ref="A26:C26"/>
    <mergeCell ref="A28:C28"/>
    <mergeCell ref="G17:G18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6CA4-976F-4FA1-9B1A-37DD5DBE9682}">
  <sheetPr>
    <tabColor theme="7" tint="0.59999389629810485"/>
  </sheetPr>
  <dimension ref="A1:I35"/>
  <sheetViews>
    <sheetView topLeftCell="A3" zoomScaleNormal="100" zoomScaleSheetLayoutView="75" workbookViewId="0">
      <selection activeCell="H27" sqref="H27"/>
    </sheetView>
  </sheetViews>
  <sheetFormatPr defaultColWidth="9.140625" defaultRowHeight="11.25" x14ac:dyDescent="0.2"/>
  <cols>
    <col min="1" max="1" width="9.140625" style="727"/>
    <col min="2" max="2" width="3.5703125" style="781" customWidth="1"/>
    <col min="3" max="3" width="11.140625" style="727" customWidth="1"/>
    <col min="4" max="4" width="45.140625" style="727" customWidth="1"/>
    <col min="5" max="5" width="10.140625" style="727" customWidth="1"/>
    <col min="6" max="6" width="10.7109375" style="727" customWidth="1"/>
    <col min="7" max="7" width="15.42578125" style="727" customWidth="1"/>
    <col min="8" max="8" width="17.5703125" style="781" customWidth="1"/>
    <col min="9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9" ht="12.75" customHeight="1" x14ac:dyDescent="0.2"/>
    <row r="3" spans="1:9" s="3" customFormat="1" ht="15.75" x14ac:dyDescent="0.25">
      <c r="A3" s="3273" t="s">
        <v>596</v>
      </c>
      <c r="B3" s="3273"/>
      <c r="C3" s="3273"/>
      <c r="D3" s="3273"/>
      <c r="E3" s="3273"/>
      <c r="F3" s="3273"/>
      <c r="G3" s="3273"/>
      <c r="H3" s="91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</row>
    <row r="9" spans="1:9" s="782" customFormat="1" ht="12.75" customHeight="1" thickBot="1" x14ac:dyDescent="0.3">
      <c r="B9" s="163"/>
      <c r="C9" s="164" t="s">
        <v>304</v>
      </c>
      <c r="D9" s="165" t="s">
        <v>305</v>
      </c>
      <c r="E9" s="166">
        <f>(SUM(E10:E10))</f>
        <v>3000</v>
      </c>
      <c r="F9" s="167"/>
    </row>
    <row r="10" spans="1:9" s="787" customFormat="1" ht="12.75" customHeight="1" thickBot="1" x14ac:dyDescent="0.25">
      <c r="B10" s="168"/>
      <c r="C10" s="1533" t="s">
        <v>145</v>
      </c>
      <c r="D10" s="1534" t="s">
        <v>146</v>
      </c>
      <c r="E10" s="1331">
        <f>F18</f>
        <v>3000</v>
      </c>
      <c r="F10" s="172"/>
      <c r="G10" s="788"/>
    </row>
    <row r="11" spans="1:9" s="787" customFormat="1" ht="12.75" customHeight="1" x14ac:dyDescent="0.2">
      <c r="B11" s="168"/>
      <c r="C11" s="1086"/>
      <c r="D11" s="1087"/>
      <c r="E11" s="177"/>
      <c r="F11" s="177"/>
    </row>
    <row r="12" spans="1:9" s="3" customFormat="1" ht="12.75" customHeight="1" x14ac:dyDescent="0.25">
      <c r="B12" s="178"/>
      <c r="C12" s="2"/>
      <c r="D12" s="2"/>
      <c r="E12" s="2"/>
      <c r="F12" s="2"/>
      <c r="G12" s="2"/>
      <c r="H12" s="298"/>
    </row>
    <row r="13" spans="1:9" ht="12.75" customHeight="1" x14ac:dyDescent="0.2"/>
    <row r="14" spans="1:9" ht="18.75" customHeight="1" x14ac:dyDescent="0.2">
      <c r="B14" s="180" t="s">
        <v>1005</v>
      </c>
      <c r="C14" s="180"/>
      <c r="D14" s="180"/>
      <c r="E14" s="180"/>
      <c r="F14" s="180"/>
      <c r="G14" s="180"/>
      <c r="H14" s="1143"/>
    </row>
    <row r="15" spans="1:9" ht="12.75" customHeight="1" thickBot="1" x14ac:dyDescent="0.25">
      <c r="B15" s="783"/>
      <c r="C15" s="783"/>
      <c r="D15" s="783"/>
      <c r="E15" s="217"/>
      <c r="F15" s="217"/>
      <c r="G15" s="217" t="s">
        <v>105</v>
      </c>
      <c r="H15" s="784"/>
    </row>
    <row r="16" spans="1:9" ht="12.75" customHeight="1" x14ac:dyDescent="0.2">
      <c r="A16" s="3103" t="s">
        <v>2151</v>
      </c>
      <c r="B16" s="3181" t="s">
        <v>153</v>
      </c>
      <c r="C16" s="3184" t="s">
        <v>1006</v>
      </c>
      <c r="D16" s="3124" t="s">
        <v>189</v>
      </c>
      <c r="E16" s="3204" t="s">
        <v>2160</v>
      </c>
      <c r="F16" s="3113" t="s">
        <v>2153</v>
      </c>
      <c r="G16" s="3227" t="s">
        <v>156</v>
      </c>
      <c r="H16" s="727"/>
    </row>
    <row r="17" spans="1:8" ht="16.5" customHeight="1" thickBot="1" x14ac:dyDescent="0.25">
      <c r="A17" s="3104"/>
      <c r="B17" s="3182"/>
      <c r="C17" s="3185"/>
      <c r="D17" s="3125"/>
      <c r="E17" s="3205"/>
      <c r="F17" s="3147"/>
      <c r="G17" s="3228"/>
      <c r="H17" s="727"/>
    </row>
    <row r="18" spans="1:8" ht="15" customHeight="1" thickBot="1" x14ac:dyDescent="0.25">
      <c r="A18" s="166">
        <f>SUM(A19:A20)</f>
        <v>3000</v>
      </c>
      <c r="B18" s="164" t="s">
        <v>2</v>
      </c>
      <c r="C18" s="433" t="s">
        <v>157</v>
      </c>
      <c r="D18" s="165" t="s">
        <v>158</v>
      </c>
      <c r="E18" s="166">
        <f>SUM(E19:E20)</f>
        <v>3000</v>
      </c>
      <c r="F18" s="166">
        <f>F19+F20</f>
        <v>3000</v>
      </c>
      <c r="G18" s="794" t="s">
        <v>6</v>
      </c>
      <c r="H18" s="727"/>
    </row>
    <row r="19" spans="1:8" ht="16.5" customHeight="1" x14ac:dyDescent="0.2">
      <c r="A19" s="1528">
        <v>1350</v>
      </c>
      <c r="B19" s="1268" t="s">
        <v>168</v>
      </c>
      <c r="C19" s="1529" t="s">
        <v>1008</v>
      </c>
      <c r="D19" s="1532" t="s">
        <v>1007</v>
      </c>
      <c r="E19" s="1530">
        <v>1019</v>
      </c>
      <c r="F19" s="1531">
        <v>1019</v>
      </c>
      <c r="G19" s="2958"/>
      <c r="H19" s="727"/>
    </row>
    <row r="20" spans="1:8" s="748" customFormat="1" ht="16.5" customHeight="1" thickBot="1" x14ac:dyDescent="0.3">
      <c r="A20" s="561">
        <v>1650</v>
      </c>
      <c r="B20" s="2548" t="s">
        <v>168</v>
      </c>
      <c r="C20" s="563" t="s">
        <v>1009</v>
      </c>
      <c r="D20" s="1409" t="s">
        <v>1010</v>
      </c>
      <c r="E20" s="564">
        <v>1981</v>
      </c>
      <c r="F20" s="565">
        <v>1981</v>
      </c>
      <c r="G20" s="2957"/>
    </row>
    <row r="21" spans="1:8" ht="12.75" customHeight="1" x14ac:dyDescent="0.2">
      <c r="E21" s="187"/>
    </row>
    <row r="22" spans="1:8" ht="12.75" customHeight="1" x14ac:dyDescent="0.2"/>
    <row r="25" spans="1:8" x14ac:dyDescent="0.2">
      <c r="B25" s="727"/>
      <c r="H25" s="727"/>
    </row>
    <row r="26" spans="1:8" x14ac:dyDescent="0.2">
      <c r="B26" s="727"/>
      <c r="H26" s="727"/>
    </row>
    <row r="27" spans="1:8" x14ac:dyDescent="0.2">
      <c r="B27" s="727"/>
      <c r="H27" s="727"/>
    </row>
    <row r="28" spans="1:8" x14ac:dyDescent="0.2">
      <c r="B28" s="727"/>
      <c r="H28" s="727"/>
    </row>
    <row r="29" spans="1:8" x14ac:dyDescent="0.2">
      <c r="B29" s="727"/>
      <c r="H29" s="727"/>
    </row>
    <row r="30" spans="1:8" x14ac:dyDescent="0.2">
      <c r="B30" s="727"/>
      <c r="H30" s="727"/>
    </row>
    <row r="31" spans="1:8" x14ac:dyDescent="0.2">
      <c r="B31" s="727"/>
      <c r="H31" s="727"/>
    </row>
    <row r="32" spans="1:8" x14ac:dyDescent="0.2">
      <c r="B32" s="727"/>
      <c r="H32" s="727"/>
    </row>
    <row r="33" s="727" customFormat="1" x14ac:dyDescent="0.2"/>
    <row r="34" s="727" customFormat="1" x14ac:dyDescent="0.2"/>
    <row r="35" s="727" customFormat="1" x14ac:dyDescent="0.2"/>
  </sheetData>
  <mergeCells count="13">
    <mergeCell ref="A1:G1"/>
    <mergeCell ref="A3:G3"/>
    <mergeCell ref="C5:E5"/>
    <mergeCell ref="C7:C8"/>
    <mergeCell ref="D7:D8"/>
    <mergeCell ref="E7:E8"/>
    <mergeCell ref="G16:G17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8803-9653-46E7-B544-05888D998F2A}">
  <sheetPr>
    <tabColor theme="7" tint="0.59999389629810485"/>
  </sheetPr>
  <dimension ref="A1:K97"/>
  <sheetViews>
    <sheetView topLeftCell="A32" zoomScaleNormal="100" zoomScaleSheetLayoutView="75" workbookViewId="0">
      <selection activeCell="J72" sqref="J72"/>
    </sheetView>
  </sheetViews>
  <sheetFormatPr defaultColWidth="9.140625" defaultRowHeight="11.25" x14ac:dyDescent="0.2"/>
  <cols>
    <col min="1" max="1" width="9.7109375" style="727" customWidth="1"/>
    <col min="2" max="2" width="3.5703125" style="781" customWidth="1"/>
    <col min="3" max="3" width="11.140625" style="727" customWidth="1"/>
    <col min="4" max="4" width="45.140625" style="727" customWidth="1"/>
    <col min="5" max="5" width="11.5703125" style="727" customWidth="1"/>
    <col min="6" max="6" width="11.28515625" style="727" customWidth="1"/>
    <col min="7" max="7" width="12.7109375" style="727" customWidth="1"/>
    <col min="8" max="8" width="17.5703125" style="781" customWidth="1"/>
    <col min="9" max="10" width="9.140625" style="727"/>
    <col min="11" max="11" width="17.5703125" style="727" customWidth="1"/>
    <col min="12" max="16384" width="9.140625" style="727"/>
  </cols>
  <sheetData>
    <row r="1" spans="1:9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  <c r="I1" s="90"/>
    </row>
    <row r="2" spans="1:9" ht="12.75" customHeight="1" x14ac:dyDescent="0.2"/>
    <row r="3" spans="1:9" s="3" customFormat="1" ht="15.75" x14ac:dyDescent="0.25">
      <c r="A3" s="3273" t="s">
        <v>1380</v>
      </c>
      <c r="B3" s="3273"/>
      <c r="C3" s="3273"/>
      <c r="D3" s="3273"/>
      <c r="E3" s="3273"/>
      <c r="F3" s="3273"/>
      <c r="G3" s="3273"/>
      <c r="H3" s="91"/>
    </row>
    <row r="4" spans="1:9" s="3" customFormat="1" ht="15.75" x14ac:dyDescent="0.25">
      <c r="B4" s="158"/>
      <c r="C4" s="158"/>
      <c r="D4" s="158"/>
      <c r="E4" s="158"/>
      <c r="F4" s="158"/>
      <c r="G4" s="158"/>
      <c r="H4" s="158"/>
    </row>
    <row r="5" spans="1:9" s="159" customFormat="1" ht="15.95" customHeight="1" x14ac:dyDescent="0.25">
      <c r="B5" s="160"/>
      <c r="C5" s="3126" t="s">
        <v>2162</v>
      </c>
      <c r="D5" s="3126"/>
      <c r="E5" s="3126"/>
      <c r="F5" s="161"/>
      <c r="G5" s="161"/>
      <c r="H5" s="161"/>
    </row>
    <row r="6" spans="1:9" s="782" customFormat="1" ht="12" thickBot="1" x14ac:dyDescent="0.3">
      <c r="B6" s="783"/>
      <c r="C6" s="783"/>
      <c r="D6" s="783"/>
      <c r="E6" s="162" t="s">
        <v>105</v>
      </c>
      <c r="F6" s="162"/>
      <c r="G6" s="784"/>
    </row>
    <row r="7" spans="1:9" s="785" customFormat="1" ht="12.75" customHeight="1" x14ac:dyDescent="0.25">
      <c r="B7" s="918"/>
      <c r="C7" s="3181" t="s">
        <v>140</v>
      </c>
      <c r="D7" s="3119" t="s">
        <v>141</v>
      </c>
      <c r="E7" s="3113" t="s">
        <v>2178</v>
      </c>
      <c r="F7" s="87"/>
    </row>
    <row r="8" spans="1:9" s="782" customFormat="1" ht="12.75" customHeight="1" thickBot="1" x14ac:dyDescent="0.3">
      <c r="B8" s="918"/>
      <c r="C8" s="3182"/>
      <c r="D8" s="3121"/>
      <c r="E8" s="3114"/>
      <c r="F8" s="87"/>
    </row>
    <row r="9" spans="1:9" s="782" customFormat="1" ht="12.75" customHeight="1" thickBot="1" x14ac:dyDescent="0.3">
      <c r="B9" s="163"/>
      <c r="C9" s="164" t="s">
        <v>304</v>
      </c>
      <c r="D9" s="165" t="s">
        <v>305</v>
      </c>
      <c r="E9" s="166">
        <f>SUM(E10:E13)</f>
        <v>1013544.1799999999</v>
      </c>
      <c r="F9" s="167"/>
      <c r="G9" s="786"/>
    </row>
    <row r="10" spans="1:9" s="787" customFormat="1" ht="12.75" customHeight="1" x14ac:dyDescent="0.2">
      <c r="B10" s="168"/>
      <c r="C10" s="1021" t="s">
        <v>145</v>
      </c>
      <c r="D10" s="920" t="s">
        <v>146</v>
      </c>
      <c r="E10" s="171">
        <f>E20</f>
        <v>32679.62</v>
      </c>
      <c r="F10" s="172"/>
      <c r="G10" s="786"/>
    </row>
    <row r="11" spans="1:9" s="787" customFormat="1" ht="12.75" customHeight="1" x14ac:dyDescent="0.2">
      <c r="B11" s="168"/>
      <c r="C11" s="173" t="s">
        <v>147</v>
      </c>
      <c r="D11" s="174" t="s">
        <v>148</v>
      </c>
      <c r="E11" s="176">
        <f>F36</f>
        <v>31528.959999999999</v>
      </c>
      <c r="F11" s="172"/>
      <c r="G11" s="786"/>
    </row>
    <row r="12" spans="1:9" s="787" customFormat="1" ht="12.75" customHeight="1" x14ac:dyDescent="0.2">
      <c r="B12" s="168"/>
      <c r="C12" s="173" t="s">
        <v>2418</v>
      </c>
      <c r="D12" s="174" t="s">
        <v>2419</v>
      </c>
      <c r="E12" s="176">
        <f>F59</f>
        <v>949135.6</v>
      </c>
      <c r="F12" s="172"/>
      <c r="G12" s="786"/>
    </row>
    <row r="13" spans="1:9" s="787" customFormat="1" ht="12.75" customHeight="1" thickBot="1" x14ac:dyDescent="0.25">
      <c r="B13" s="168"/>
      <c r="C13" s="1533" t="s">
        <v>306</v>
      </c>
      <c r="D13" s="1534" t="s">
        <v>1476</v>
      </c>
      <c r="E13" s="1331">
        <f>F76</f>
        <v>200</v>
      </c>
      <c r="F13" s="172"/>
      <c r="G13" s="786"/>
    </row>
    <row r="14" spans="1:9" s="787" customFormat="1" ht="12.75" customHeight="1" x14ac:dyDescent="0.2">
      <c r="B14" s="168"/>
      <c r="C14" s="1086"/>
      <c r="D14" s="1087"/>
      <c r="E14" s="177"/>
      <c r="F14" s="177"/>
    </row>
    <row r="15" spans="1:9" ht="12.75" customHeight="1" x14ac:dyDescent="0.2"/>
    <row r="16" spans="1:9" ht="18.75" customHeight="1" x14ac:dyDescent="0.2">
      <c r="B16" s="180" t="s">
        <v>1381</v>
      </c>
      <c r="C16" s="180"/>
      <c r="D16" s="180"/>
      <c r="E16" s="180"/>
      <c r="F16" s="180"/>
      <c r="G16" s="180"/>
      <c r="H16" s="1143"/>
    </row>
    <row r="17" spans="1:9" ht="12.75" customHeight="1" thickBot="1" x14ac:dyDescent="0.25">
      <c r="A17" s="748"/>
      <c r="B17" s="783"/>
      <c r="C17" s="783"/>
      <c r="D17" s="783"/>
      <c r="E17" s="217"/>
      <c r="F17" s="217"/>
      <c r="G17" s="162" t="s">
        <v>105</v>
      </c>
      <c r="H17" s="784"/>
    </row>
    <row r="18" spans="1:9" ht="12.75" customHeight="1" x14ac:dyDescent="0.2">
      <c r="A18" s="3103" t="s">
        <v>2151</v>
      </c>
      <c r="B18" s="3115" t="s">
        <v>289</v>
      </c>
      <c r="C18" s="3117" t="s">
        <v>1719</v>
      </c>
      <c r="D18" s="3124" t="s">
        <v>189</v>
      </c>
      <c r="E18" s="3204" t="s">
        <v>2160</v>
      </c>
      <c r="F18" s="3113" t="s">
        <v>2153</v>
      </c>
      <c r="G18" s="3227" t="s">
        <v>156</v>
      </c>
      <c r="H18" s="857"/>
      <c r="I18" s="832"/>
    </row>
    <row r="19" spans="1:9" ht="12.75" customHeight="1" thickBot="1" x14ac:dyDescent="0.25">
      <c r="A19" s="3104"/>
      <c r="B19" s="3144"/>
      <c r="C19" s="3141"/>
      <c r="D19" s="3125"/>
      <c r="E19" s="3205"/>
      <c r="F19" s="3147"/>
      <c r="G19" s="3228"/>
      <c r="H19" s="784"/>
    </row>
    <row r="20" spans="1:9" ht="12.75" customHeight="1" thickBot="1" x14ac:dyDescent="0.25">
      <c r="A20" s="166">
        <f>A21+A25</f>
        <v>22647.66</v>
      </c>
      <c r="B20" s="282" t="s">
        <v>2</v>
      </c>
      <c r="C20" s="433" t="s">
        <v>157</v>
      </c>
      <c r="D20" s="165" t="s">
        <v>158</v>
      </c>
      <c r="E20" s="166">
        <f>E21+E25</f>
        <v>32679.62</v>
      </c>
      <c r="F20" s="166">
        <f>F21+F25</f>
        <v>32679.62</v>
      </c>
      <c r="G20" s="794" t="s">
        <v>6</v>
      </c>
      <c r="H20" s="784"/>
      <c r="I20" s="832"/>
    </row>
    <row r="21" spans="1:9" ht="12.75" customHeight="1" x14ac:dyDescent="0.2">
      <c r="A21" s="1284">
        <f>SUM(A22:A24)</f>
        <v>3252</v>
      </c>
      <c r="B21" s="875" t="s">
        <v>159</v>
      </c>
      <c r="C21" s="2670" t="s">
        <v>6</v>
      </c>
      <c r="D21" s="2671" t="s">
        <v>616</v>
      </c>
      <c r="E21" s="1285">
        <f>SUM(E22:E24)</f>
        <v>7592</v>
      </c>
      <c r="F21" s="1286">
        <f>SUM(F22:F24)</f>
        <v>3592</v>
      </c>
      <c r="G21" s="1146"/>
      <c r="H21" s="784"/>
    </row>
    <row r="22" spans="1:9" ht="12.75" customHeight="1" x14ac:dyDescent="0.2">
      <c r="A22" s="960">
        <v>2880</v>
      </c>
      <c r="B22" s="967" t="s">
        <v>168</v>
      </c>
      <c r="C22" s="968" t="s">
        <v>617</v>
      </c>
      <c r="D22" s="969" t="s">
        <v>571</v>
      </c>
      <c r="E22" s="962">
        <v>7492</v>
      </c>
      <c r="F22" s="963">
        <f>7492-372-4000</f>
        <v>3120</v>
      </c>
      <c r="G22" s="229"/>
      <c r="H22" s="784"/>
    </row>
    <row r="23" spans="1:9" ht="12.75" customHeight="1" x14ac:dyDescent="0.2">
      <c r="A23" s="960"/>
      <c r="B23" s="967" t="s">
        <v>168</v>
      </c>
      <c r="C23" s="968" t="s">
        <v>617</v>
      </c>
      <c r="D23" s="969" t="s">
        <v>2409</v>
      </c>
      <c r="E23" s="962">
        <v>100</v>
      </c>
      <c r="F23" s="963">
        <v>100</v>
      </c>
      <c r="G23" s="229"/>
      <c r="H23" s="784"/>
    </row>
    <row r="24" spans="1:9" ht="12.75" customHeight="1" x14ac:dyDescent="0.2">
      <c r="A24" s="960">
        <v>372</v>
      </c>
      <c r="B24" s="970" t="s">
        <v>168</v>
      </c>
      <c r="C24" s="968" t="s">
        <v>618</v>
      </c>
      <c r="D24" s="721" t="s">
        <v>619</v>
      </c>
      <c r="E24" s="962">
        <v>0</v>
      </c>
      <c r="F24" s="963">
        <v>372</v>
      </c>
      <c r="G24" s="229"/>
      <c r="H24" s="784"/>
    </row>
    <row r="25" spans="1:9" ht="12.75" customHeight="1" x14ac:dyDescent="0.2">
      <c r="A25" s="971">
        <f>SUM(A26:A29)</f>
        <v>19395.66</v>
      </c>
      <c r="B25" s="381" t="s">
        <v>159</v>
      </c>
      <c r="C25" s="382" t="s">
        <v>6</v>
      </c>
      <c r="D25" s="972" t="s">
        <v>620</v>
      </c>
      <c r="E25" s="973">
        <f>SUM(E26:E29)</f>
        <v>25087.62</v>
      </c>
      <c r="F25" s="974">
        <f>SUM(F26:F29)</f>
        <v>29087.62</v>
      </c>
      <c r="G25" s="975"/>
      <c r="H25" s="857"/>
      <c r="I25" s="832"/>
    </row>
    <row r="26" spans="1:9" ht="12.75" customHeight="1" x14ac:dyDescent="0.2">
      <c r="A26" s="960">
        <v>10</v>
      </c>
      <c r="B26" s="374" t="s">
        <v>168</v>
      </c>
      <c r="C26" s="375" t="s">
        <v>1017</v>
      </c>
      <c r="D26" s="961" t="s">
        <v>1014</v>
      </c>
      <c r="E26" s="962">
        <v>10</v>
      </c>
      <c r="F26" s="963">
        <v>10</v>
      </c>
      <c r="G26" s="229"/>
      <c r="H26" s="1900"/>
    </row>
    <row r="27" spans="1:9" ht="12.75" customHeight="1" x14ac:dyDescent="0.2">
      <c r="A27" s="976">
        <v>4541.3599999999997</v>
      </c>
      <c r="B27" s="387" t="s">
        <v>168</v>
      </c>
      <c r="C27" s="388" t="s">
        <v>1020</v>
      </c>
      <c r="D27" s="966" t="s">
        <v>1015</v>
      </c>
      <c r="E27" s="977">
        <v>7519.17</v>
      </c>
      <c r="F27" s="978">
        <v>4541.3599999999997</v>
      </c>
      <c r="G27" s="965"/>
      <c r="H27" s="784"/>
    </row>
    <row r="28" spans="1:9" ht="12.75" customHeight="1" x14ac:dyDescent="0.2">
      <c r="A28" s="863">
        <v>2570.04</v>
      </c>
      <c r="B28" s="979" t="s">
        <v>168</v>
      </c>
      <c r="C28" s="980" t="s">
        <v>1018</v>
      </c>
      <c r="D28" s="981" t="s">
        <v>622</v>
      </c>
      <c r="E28" s="833">
        <v>296.45</v>
      </c>
      <c r="F28" s="834">
        <v>4000</v>
      </c>
      <c r="G28" s="965"/>
      <c r="H28" s="784"/>
    </row>
    <row r="29" spans="1:9" ht="23.25" thickBot="1" x14ac:dyDescent="0.25">
      <c r="A29" s="869">
        <v>12274.26</v>
      </c>
      <c r="B29" s="2874" t="s">
        <v>168</v>
      </c>
      <c r="C29" s="2875" t="s">
        <v>1019</v>
      </c>
      <c r="D29" s="2876" t="s">
        <v>1716</v>
      </c>
      <c r="E29" s="935">
        <v>17262</v>
      </c>
      <c r="F29" s="873">
        <v>20536.259999999998</v>
      </c>
      <c r="G29" s="982"/>
      <c r="H29" s="784"/>
    </row>
    <row r="30" spans="1:9" ht="12.75" customHeight="1" x14ac:dyDescent="0.2">
      <c r="B30" s="783"/>
      <c r="C30" s="783"/>
      <c r="D30" s="783"/>
      <c r="E30" s="217"/>
      <c r="F30" s="217"/>
      <c r="G30" s="217"/>
      <c r="H30" s="784"/>
    </row>
    <row r="31" spans="1:9" ht="12.75" customHeight="1" x14ac:dyDescent="0.2">
      <c r="E31" s="187"/>
    </row>
    <row r="32" spans="1:9" ht="18.600000000000001" customHeight="1" x14ac:dyDescent="0.2">
      <c r="B32" s="180" t="s">
        <v>1393</v>
      </c>
      <c r="C32" s="180"/>
      <c r="D32" s="180"/>
      <c r="E32" s="180"/>
      <c r="F32" s="180"/>
      <c r="G32" s="180"/>
    </row>
    <row r="33" spans="1:7" ht="12.75" customHeight="1" thickBot="1" x14ac:dyDescent="0.25">
      <c r="B33" s="783"/>
      <c r="C33" s="783"/>
      <c r="D33" s="783"/>
      <c r="E33" s="217"/>
      <c r="F33" s="217"/>
      <c r="G33" s="162" t="s">
        <v>105</v>
      </c>
    </row>
    <row r="34" spans="1:7" ht="12.75" customHeight="1" x14ac:dyDescent="0.2">
      <c r="A34" s="3103" t="s">
        <v>2151</v>
      </c>
      <c r="B34" s="3115" t="s">
        <v>289</v>
      </c>
      <c r="C34" s="3117" t="s">
        <v>1720</v>
      </c>
      <c r="D34" s="3124" t="s">
        <v>269</v>
      </c>
      <c r="E34" s="3204" t="s">
        <v>2160</v>
      </c>
      <c r="F34" s="3113" t="s">
        <v>2153</v>
      </c>
      <c r="G34" s="3227" t="s">
        <v>156</v>
      </c>
    </row>
    <row r="35" spans="1:7" ht="12.75" customHeight="1" thickBot="1" x14ac:dyDescent="0.25">
      <c r="A35" s="3104"/>
      <c r="B35" s="3144"/>
      <c r="C35" s="3141"/>
      <c r="D35" s="3125"/>
      <c r="E35" s="3205"/>
      <c r="F35" s="3147"/>
      <c r="G35" s="3228"/>
    </row>
    <row r="36" spans="1:7" ht="12.75" customHeight="1" thickBot="1" x14ac:dyDescent="0.25">
      <c r="A36" s="166">
        <f>A37</f>
        <v>24404.93</v>
      </c>
      <c r="B36" s="199" t="s">
        <v>2</v>
      </c>
      <c r="C36" s="433" t="s">
        <v>157</v>
      </c>
      <c r="D36" s="165" t="s">
        <v>158</v>
      </c>
      <c r="E36" s="166">
        <f>E37</f>
        <v>31528.959999999999</v>
      </c>
      <c r="F36" s="166">
        <f>F37</f>
        <v>31528.959999999999</v>
      </c>
      <c r="G36" s="794" t="s">
        <v>6</v>
      </c>
    </row>
    <row r="37" spans="1:7" ht="12.75" customHeight="1" x14ac:dyDescent="0.2">
      <c r="A37" s="860">
        <f>SUM(A38:A53)</f>
        <v>24404.93</v>
      </c>
      <c r="B37" s="676" t="s">
        <v>6</v>
      </c>
      <c r="C37" s="828" t="s">
        <v>6</v>
      </c>
      <c r="D37" s="861" t="s">
        <v>624</v>
      </c>
      <c r="E37" s="830">
        <f>SUM(E38:E53)</f>
        <v>31528.959999999999</v>
      </c>
      <c r="F37" s="796">
        <f>SUM(F38:F53)</f>
        <v>31528.959999999999</v>
      </c>
      <c r="G37" s="353"/>
    </row>
    <row r="38" spans="1:7" ht="12.75" customHeight="1" x14ac:dyDescent="0.2">
      <c r="A38" s="863">
        <v>22000</v>
      </c>
      <c r="B38" s="426" t="s">
        <v>2</v>
      </c>
      <c r="C38" s="405" t="s">
        <v>626</v>
      </c>
      <c r="D38" s="844" t="s">
        <v>627</v>
      </c>
      <c r="E38" s="833">
        <v>24000</v>
      </c>
      <c r="F38" s="834">
        <v>24000</v>
      </c>
      <c r="G38" s="276"/>
    </row>
    <row r="39" spans="1:7" ht="12.75" customHeight="1" x14ac:dyDescent="0.2">
      <c r="A39" s="868">
        <v>0</v>
      </c>
      <c r="B39" s="426" t="s">
        <v>2</v>
      </c>
      <c r="C39" s="405" t="s">
        <v>628</v>
      </c>
      <c r="D39" s="844" t="s">
        <v>629</v>
      </c>
      <c r="E39" s="833">
        <v>420</v>
      </c>
      <c r="F39" s="834">
        <v>0</v>
      </c>
      <c r="G39" s="355"/>
    </row>
    <row r="40" spans="1:7" ht="12.75" customHeight="1" x14ac:dyDescent="0.2">
      <c r="A40" s="863">
        <v>10</v>
      </c>
      <c r="B40" s="426" t="s">
        <v>2</v>
      </c>
      <c r="C40" s="405" t="s">
        <v>630</v>
      </c>
      <c r="D40" s="844" t="s">
        <v>631</v>
      </c>
      <c r="E40" s="833"/>
      <c r="F40" s="834">
        <v>10</v>
      </c>
      <c r="G40" s="276"/>
    </row>
    <row r="41" spans="1:7" ht="12.75" customHeight="1" x14ac:dyDescent="0.2">
      <c r="A41" s="863">
        <v>25</v>
      </c>
      <c r="B41" s="426" t="s">
        <v>2</v>
      </c>
      <c r="C41" s="405" t="s">
        <v>632</v>
      </c>
      <c r="D41" s="844" t="s">
        <v>633</v>
      </c>
      <c r="E41" s="833"/>
      <c r="F41" s="834">
        <v>25</v>
      </c>
      <c r="G41" s="276"/>
    </row>
    <row r="42" spans="1:7" ht="12.75" customHeight="1" x14ac:dyDescent="0.2">
      <c r="A42" s="863">
        <v>10</v>
      </c>
      <c r="B42" s="426" t="s">
        <v>2</v>
      </c>
      <c r="C42" s="405" t="s">
        <v>634</v>
      </c>
      <c r="D42" s="844" t="s">
        <v>635</v>
      </c>
      <c r="E42" s="833"/>
      <c r="F42" s="834">
        <v>10</v>
      </c>
      <c r="G42" s="276"/>
    </row>
    <row r="43" spans="1:7" ht="12.75" customHeight="1" x14ac:dyDescent="0.2">
      <c r="A43" s="863">
        <v>85</v>
      </c>
      <c r="B43" s="426" t="s">
        <v>2</v>
      </c>
      <c r="C43" s="405" t="s">
        <v>636</v>
      </c>
      <c r="D43" s="844" t="s">
        <v>637</v>
      </c>
      <c r="E43" s="833"/>
      <c r="F43" s="834">
        <v>85</v>
      </c>
      <c r="G43" s="276"/>
    </row>
    <row r="44" spans="1:7" ht="12.75" customHeight="1" x14ac:dyDescent="0.2">
      <c r="A44" s="863">
        <v>89</v>
      </c>
      <c r="B44" s="426" t="s">
        <v>2</v>
      </c>
      <c r="C44" s="405" t="s">
        <v>638</v>
      </c>
      <c r="D44" s="844" t="s">
        <v>639</v>
      </c>
      <c r="E44" s="833"/>
      <c r="F44" s="834">
        <v>89</v>
      </c>
      <c r="G44" s="276"/>
    </row>
    <row r="45" spans="1:7" ht="12.75" customHeight="1" x14ac:dyDescent="0.2">
      <c r="A45" s="863">
        <v>30</v>
      </c>
      <c r="B45" s="426" t="s">
        <v>2</v>
      </c>
      <c r="C45" s="405" t="s">
        <v>640</v>
      </c>
      <c r="D45" s="844" t="s">
        <v>641</v>
      </c>
      <c r="E45" s="833"/>
      <c r="F45" s="834">
        <v>30</v>
      </c>
      <c r="G45" s="276"/>
    </row>
    <row r="46" spans="1:7" ht="12.75" customHeight="1" x14ac:dyDescent="0.2">
      <c r="A46" s="863">
        <v>51</v>
      </c>
      <c r="B46" s="426" t="s">
        <v>2</v>
      </c>
      <c r="C46" s="405" t="s">
        <v>642</v>
      </c>
      <c r="D46" s="844" t="s">
        <v>643</v>
      </c>
      <c r="E46" s="833"/>
      <c r="F46" s="834">
        <v>51</v>
      </c>
      <c r="G46" s="276"/>
    </row>
    <row r="47" spans="1:7" ht="12.75" customHeight="1" x14ac:dyDescent="0.2">
      <c r="A47" s="863">
        <v>120</v>
      </c>
      <c r="B47" s="426" t="s">
        <v>2</v>
      </c>
      <c r="C47" s="405" t="s">
        <v>644</v>
      </c>
      <c r="D47" s="844" t="s">
        <v>645</v>
      </c>
      <c r="E47" s="833"/>
      <c r="F47" s="834">
        <v>120</v>
      </c>
      <c r="G47" s="276"/>
    </row>
    <row r="48" spans="1:7" ht="12.75" customHeight="1" x14ac:dyDescent="0.2">
      <c r="A48" s="863">
        <v>80</v>
      </c>
      <c r="B48" s="426" t="s">
        <v>2</v>
      </c>
      <c r="C48" s="405" t="s">
        <v>646</v>
      </c>
      <c r="D48" s="844" t="s">
        <v>647</v>
      </c>
      <c r="E48" s="833">
        <v>80</v>
      </c>
      <c r="F48" s="834">
        <v>80</v>
      </c>
      <c r="G48" s="276"/>
    </row>
    <row r="49" spans="1:11" ht="12.75" customHeight="1" x14ac:dyDescent="0.2">
      <c r="A49" s="863">
        <v>800</v>
      </c>
      <c r="B49" s="426" t="s">
        <v>2</v>
      </c>
      <c r="C49" s="983" t="s">
        <v>1022</v>
      </c>
      <c r="D49" s="988" t="s">
        <v>648</v>
      </c>
      <c r="E49" s="833">
        <v>800</v>
      </c>
      <c r="F49" s="834">
        <v>800</v>
      </c>
      <c r="G49" s="276"/>
    </row>
    <row r="50" spans="1:11" ht="22.5" x14ac:dyDescent="0.2">
      <c r="A50" s="863">
        <v>50</v>
      </c>
      <c r="B50" s="426" t="s">
        <v>2</v>
      </c>
      <c r="C50" s="1167" t="s">
        <v>625</v>
      </c>
      <c r="D50" s="624" t="s">
        <v>572</v>
      </c>
      <c r="E50" s="833">
        <v>50</v>
      </c>
      <c r="F50" s="834">
        <v>50</v>
      </c>
      <c r="G50" s="984"/>
    </row>
    <row r="51" spans="1:11" x14ac:dyDescent="0.2">
      <c r="A51" s="991"/>
      <c r="B51" s="1298" t="s">
        <v>2</v>
      </c>
      <c r="C51" s="1787" t="s">
        <v>1421</v>
      </c>
      <c r="D51" s="1788" t="s">
        <v>1424</v>
      </c>
      <c r="E51" s="993">
        <v>5000</v>
      </c>
      <c r="F51" s="994">
        <v>5000</v>
      </c>
      <c r="G51" s="278"/>
    </row>
    <row r="52" spans="1:11" x14ac:dyDescent="0.2">
      <c r="A52" s="863">
        <v>644.92999999999995</v>
      </c>
      <c r="B52" s="426" t="s">
        <v>2</v>
      </c>
      <c r="C52" s="983" t="s">
        <v>1419</v>
      </c>
      <c r="D52" s="988" t="s">
        <v>1422</v>
      </c>
      <c r="E52" s="833">
        <v>768.96</v>
      </c>
      <c r="F52" s="834">
        <v>768.96</v>
      </c>
      <c r="G52" s="276"/>
    </row>
    <row r="53" spans="1:11" ht="12" thickBot="1" x14ac:dyDescent="0.25">
      <c r="A53" s="869">
        <v>410</v>
      </c>
      <c r="B53" s="870" t="s">
        <v>2</v>
      </c>
      <c r="C53" s="1789" t="s">
        <v>1420</v>
      </c>
      <c r="D53" s="1790" t="s">
        <v>1423</v>
      </c>
      <c r="E53" s="935">
        <v>410</v>
      </c>
      <c r="F53" s="873">
        <v>410</v>
      </c>
      <c r="G53" s="356"/>
    </row>
    <row r="55" spans="1:11" ht="18.75" customHeight="1" x14ac:dyDescent="0.2">
      <c r="B55" s="180" t="s">
        <v>2410</v>
      </c>
      <c r="C55" s="180"/>
      <c r="D55" s="180"/>
      <c r="E55" s="180"/>
      <c r="F55" s="180"/>
      <c r="G55" s="180"/>
      <c r="H55" s="1143"/>
    </row>
    <row r="56" spans="1:11" ht="12.75" customHeight="1" thickBot="1" x14ac:dyDescent="0.25">
      <c r="A56" s="748"/>
      <c r="B56" s="783"/>
      <c r="C56" s="783"/>
      <c r="D56" s="783"/>
      <c r="E56" s="217"/>
      <c r="F56" s="217"/>
      <c r="G56" s="162" t="s">
        <v>105</v>
      </c>
      <c r="H56" s="784"/>
    </row>
    <row r="57" spans="1:11" ht="12.75" customHeight="1" x14ac:dyDescent="0.2">
      <c r="A57" s="3103" t="s">
        <v>2151</v>
      </c>
      <c r="B57" s="3115" t="s">
        <v>289</v>
      </c>
      <c r="C57" s="3117" t="s">
        <v>2411</v>
      </c>
      <c r="D57" s="3124" t="s">
        <v>2412</v>
      </c>
      <c r="E57" s="3204" t="s">
        <v>2160</v>
      </c>
      <c r="F57" s="3113" t="s">
        <v>2153</v>
      </c>
      <c r="G57" s="3227" t="s">
        <v>156</v>
      </c>
      <c r="H57" s="857"/>
      <c r="I57" s="832"/>
    </row>
    <row r="58" spans="1:11" ht="12.75" customHeight="1" thickBot="1" x14ac:dyDescent="0.25">
      <c r="A58" s="3104"/>
      <c r="B58" s="3144"/>
      <c r="C58" s="3141"/>
      <c r="D58" s="3125"/>
      <c r="E58" s="3205"/>
      <c r="F58" s="3147"/>
      <c r="G58" s="3228"/>
      <c r="H58" s="784"/>
    </row>
    <row r="59" spans="1:11" ht="12.75" customHeight="1" thickBot="1" x14ac:dyDescent="0.25">
      <c r="A59" s="166">
        <f>A60</f>
        <v>1157230</v>
      </c>
      <c r="B59" s="282" t="s">
        <v>2</v>
      </c>
      <c r="C59" s="433" t="s">
        <v>157</v>
      </c>
      <c r="D59" s="165" t="s">
        <v>158</v>
      </c>
      <c r="E59" s="166">
        <f>E60</f>
        <v>949135.6</v>
      </c>
      <c r="F59" s="166">
        <f>F60</f>
        <v>949135.6</v>
      </c>
      <c r="G59" s="794" t="s">
        <v>6</v>
      </c>
      <c r="H59" s="784"/>
      <c r="I59" s="832"/>
      <c r="K59" s="832"/>
    </row>
    <row r="60" spans="1:11" ht="12.75" customHeight="1" x14ac:dyDescent="0.2">
      <c r="A60" s="971">
        <f>SUM(A61:A69)</f>
        <v>1157230</v>
      </c>
      <c r="B60" s="381" t="s">
        <v>159</v>
      </c>
      <c r="C60" s="382" t="s">
        <v>6</v>
      </c>
      <c r="D60" s="972" t="s">
        <v>620</v>
      </c>
      <c r="E60" s="973">
        <f>SUM(E61:E69)</f>
        <v>949135.6</v>
      </c>
      <c r="F60" s="974">
        <f>SUM(F61:F69)</f>
        <v>949135.6</v>
      </c>
      <c r="G60" s="975"/>
      <c r="H60" s="857"/>
      <c r="I60" s="832"/>
    </row>
    <row r="61" spans="1:11" ht="12.75" customHeight="1" x14ac:dyDescent="0.2">
      <c r="A61" s="960">
        <v>535000</v>
      </c>
      <c r="B61" s="374" t="s">
        <v>168</v>
      </c>
      <c r="C61" s="375" t="s">
        <v>1016</v>
      </c>
      <c r="D61" s="961" t="s">
        <v>621</v>
      </c>
      <c r="E61" s="962">
        <v>418000</v>
      </c>
      <c r="F61" s="963">
        <v>418000</v>
      </c>
      <c r="G61" s="229"/>
      <c r="H61" s="784"/>
      <c r="K61" s="832"/>
    </row>
    <row r="62" spans="1:11" ht="12.75" customHeight="1" x14ac:dyDescent="0.2">
      <c r="A62" s="960">
        <v>4800</v>
      </c>
      <c r="B62" s="374" t="s">
        <v>168</v>
      </c>
      <c r="C62" s="375" t="s">
        <v>1711</v>
      </c>
      <c r="D62" s="961" t="s">
        <v>1710</v>
      </c>
      <c r="E62" s="962">
        <v>6869.1</v>
      </c>
      <c r="F62" s="963">
        <v>6869.1</v>
      </c>
      <c r="G62" s="229"/>
      <c r="H62" s="784"/>
      <c r="K62" s="832"/>
    </row>
    <row r="63" spans="1:11" ht="12.75" customHeight="1" x14ac:dyDescent="0.2">
      <c r="A63" s="960">
        <v>13900</v>
      </c>
      <c r="B63" s="374" t="s">
        <v>168</v>
      </c>
      <c r="C63" s="375" t="s">
        <v>1712</v>
      </c>
      <c r="D63" s="961" t="s">
        <v>1713</v>
      </c>
      <c r="E63" s="962">
        <v>14595</v>
      </c>
      <c r="F63" s="963">
        <v>14595</v>
      </c>
      <c r="G63" s="229"/>
      <c r="H63" s="784"/>
    </row>
    <row r="64" spans="1:11" ht="12.75" customHeight="1" x14ac:dyDescent="0.2">
      <c r="A64" s="960">
        <v>830</v>
      </c>
      <c r="B64" s="374" t="s">
        <v>168</v>
      </c>
      <c r="C64" s="375" t="s">
        <v>1894</v>
      </c>
      <c r="D64" s="961" t="s">
        <v>1715</v>
      </c>
      <c r="E64" s="962">
        <v>871.5</v>
      </c>
      <c r="F64" s="963">
        <v>871.5</v>
      </c>
      <c r="G64" s="229"/>
      <c r="H64" s="784"/>
    </row>
    <row r="65" spans="1:9" ht="12.75" customHeight="1" x14ac:dyDescent="0.2">
      <c r="A65" s="960">
        <v>565700</v>
      </c>
      <c r="B65" s="374" t="s">
        <v>168</v>
      </c>
      <c r="C65" s="375" t="s">
        <v>1021</v>
      </c>
      <c r="D65" s="376" t="s">
        <v>1714</v>
      </c>
      <c r="E65" s="962">
        <v>436500</v>
      </c>
      <c r="F65" s="963">
        <v>436500</v>
      </c>
      <c r="G65" s="229"/>
      <c r="H65" s="857"/>
      <c r="I65" s="832"/>
    </row>
    <row r="66" spans="1:9" ht="12.75" customHeight="1" x14ac:dyDescent="0.2">
      <c r="A66" s="960">
        <v>25000</v>
      </c>
      <c r="B66" s="374" t="s">
        <v>168</v>
      </c>
      <c r="C66" s="375" t="s">
        <v>2657</v>
      </c>
      <c r="D66" s="666" t="s">
        <v>1013</v>
      </c>
      <c r="E66" s="962">
        <v>55000</v>
      </c>
      <c r="F66" s="963">
        <v>55000</v>
      </c>
      <c r="G66" s="229"/>
      <c r="H66" s="784"/>
    </row>
    <row r="67" spans="1:9" ht="12.75" customHeight="1" x14ac:dyDescent="0.2">
      <c r="A67" s="960">
        <v>5000</v>
      </c>
      <c r="B67" s="374" t="s">
        <v>168</v>
      </c>
      <c r="C67" s="375" t="s">
        <v>1895</v>
      </c>
      <c r="D67" s="961" t="s">
        <v>1896</v>
      </c>
      <c r="E67" s="962">
        <v>5000</v>
      </c>
      <c r="F67" s="963">
        <v>5000</v>
      </c>
      <c r="G67" s="229"/>
      <c r="H67" s="784"/>
    </row>
    <row r="68" spans="1:9" ht="12.75" customHeight="1" x14ac:dyDescent="0.2">
      <c r="A68" s="960">
        <v>5000</v>
      </c>
      <c r="B68" s="374" t="s">
        <v>168</v>
      </c>
      <c r="C68" s="375" t="s">
        <v>1897</v>
      </c>
      <c r="D68" s="961" t="s">
        <v>1898</v>
      </c>
      <c r="E68" s="962">
        <v>5000</v>
      </c>
      <c r="F68" s="963">
        <v>5000</v>
      </c>
      <c r="G68" s="229"/>
      <c r="H68" s="784"/>
    </row>
    <row r="69" spans="1:9" ht="23.25" thickBot="1" x14ac:dyDescent="0.25">
      <c r="A69" s="1851">
        <v>2000</v>
      </c>
      <c r="B69" s="2877" t="s">
        <v>168</v>
      </c>
      <c r="C69" s="1789" t="s">
        <v>1021</v>
      </c>
      <c r="D69" s="2878" t="s">
        <v>2413</v>
      </c>
      <c r="E69" s="2879">
        <v>7300</v>
      </c>
      <c r="F69" s="2880">
        <v>7300</v>
      </c>
      <c r="G69" s="2881"/>
    </row>
    <row r="72" spans="1:9" ht="15" customHeight="1" x14ac:dyDescent="0.25">
      <c r="A72" s="748"/>
      <c r="B72" s="807" t="s">
        <v>1717</v>
      </c>
      <c r="C72" s="807"/>
      <c r="D72" s="807"/>
      <c r="E72" s="807"/>
      <c r="F72" s="807"/>
      <c r="G72" s="807"/>
    </row>
    <row r="73" spans="1:9" ht="12" thickBot="1" x14ac:dyDescent="0.25">
      <c r="A73" s="748"/>
      <c r="B73" s="783"/>
      <c r="C73" s="884"/>
      <c r="D73" s="783"/>
      <c r="E73" s="217"/>
      <c r="F73" s="217"/>
      <c r="G73" s="162" t="s">
        <v>105</v>
      </c>
    </row>
    <row r="74" spans="1:9" x14ac:dyDescent="0.2">
      <c r="A74" s="3103" t="s">
        <v>2151</v>
      </c>
      <c r="B74" s="3181" t="s">
        <v>153</v>
      </c>
      <c r="C74" s="3189" t="s">
        <v>1718</v>
      </c>
      <c r="D74" s="3124" t="s">
        <v>348</v>
      </c>
      <c r="E74" s="3204" t="s">
        <v>2160</v>
      </c>
      <c r="F74" s="3156" t="s">
        <v>2153</v>
      </c>
      <c r="G74" s="3101" t="s">
        <v>156</v>
      </c>
    </row>
    <row r="75" spans="1:9" ht="12" thickBot="1" x14ac:dyDescent="0.25">
      <c r="A75" s="3104"/>
      <c r="B75" s="3182"/>
      <c r="C75" s="3190"/>
      <c r="D75" s="3125"/>
      <c r="E75" s="3205"/>
      <c r="F75" s="3157"/>
      <c r="G75" s="3102"/>
    </row>
    <row r="76" spans="1:9" ht="15" customHeight="1" thickBot="1" x14ac:dyDescent="0.25">
      <c r="A76" s="200">
        <f>SUM(A77:A80)</f>
        <v>400</v>
      </c>
      <c r="B76" s="164" t="s">
        <v>2</v>
      </c>
      <c r="C76" s="433" t="s">
        <v>157</v>
      </c>
      <c r="D76" s="165" t="s">
        <v>158</v>
      </c>
      <c r="E76" s="166">
        <f>SUM(E77:E80)</f>
        <v>200</v>
      </c>
      <c r="F76" s="166">
        <f>SUM(F77:F80)</f>
        <v>200</v>
      </c>
      <c r="G76" s="794" t="s">
        <v>6</v>
      </c>
    </row>
    <row r="77" spans="1:9" ht="12.75" customHeight="1" x14ac:dyDescent="0.2">
      <c r="A77" s="1419">
        <v>400</v>
      </c>
      <c r="B77" s="1567" t="s">
        <v>2</v>
      </c>
      <c r="C77" s="968" t="s">
        <v>1899</v>
      </c>
      <c r="D77" s="1874" t="s">
        <v>2414</v>
      </c>
      <c r="E77" s="1573"/>
      <c r="F77" s="1002"/>
      <c r="G77" s="1432"/>
    </row>
    <row r="78" spans="1:9" ht="12.75" customHeight="1" x14ac:dyDescent="0.2">
      <c r="A78" s="1433">
        <v>0</v>
      </c>
      <c r="B78" s="1566" t="s">
        <v>2</v>
      </c>
      <c r="C78" s="405" t="s">
        <v>1899</v>
      </c>
      <c r="D78" s="1875" t="s">
        <v>2415</v>
      </c>
      <c r="E78" s="1574"/>
      <c r="F78" s="999"/>
      <c r="G78" s="1430"/>
    </row>
    <row r="79" spans="1:9" ht="22.5" x14ac:dyDescent="0.2">
      <c r="A79" s="1419"/>
      <c r="B79" s="1567" t="s">
        <v>2</v>
      </c>
      <c r="C79" s="405" t="s">
        <v>2658</v>
      </c>
      <c r="D79" s="1919" t="s">
        <v>2416</v>
      </c>
      <c r="E79" s="1573">
        <v>200</v>
      </c>
      <c r="F79" s="1002">
        <v>200</v>
      </c>
      <c r="G79" s="1432"/>
    </row>
    <row r="80" spans="1:9" ht="23.25" thickBot="1" x14ac:dyDescent="0.25">
      <c r="A80" s="1770"/>
      <c r="B80" s="1965" t="s">
        <v>2</v>
      </c>
      <c r="C80" s="871" t="s">
        <v>2658</v>
      </c>
      <c r="D80" s="1876" t="s">
        <v>2417</v>
      </c>
      <c r="E80" s="1966"/>
      <c r="F80" s="1967"/>
      <c r="G80" s="1968"/>
    </row>
    <row r="84" s="727" customFormat="1" x14ac:dyDescent="0.2"/>
    <row r="85" s="727" customFormat="1" x14ac:dyDescent="0.2"/>
    <row r="86" s="727" customFormat="1" x14ac:dyDescent="0.2"/>
    <row r="87" s="727" customFormat="1" x14ac:dyDescent="0.2"/>
    <row r="88" s="727" customFormat="1" x14ac:dyDescent="0.2"/>
    <row r="89" s="727" customFormat="1" x14ac:dyDescent="0.2"/>
    <row r="90" s="727" customFormat="1" x14ac:dyDescent="0.2"/>
    <row r="91" s="727" customFormat="1" x14ac:dyDescent="0.2"/>
    <row r="92" s="727" customFormat="1" x14ac:dyDescent="0.2"/>
    <row r="93" s="727" customFormat="1" x14ac:dyDescent="0.2"/>
    <row r="94" s="727" customFormat="1" x14ac:dyDescent="0.2"/>
    <row r="95" s="727" customFormat="1" x14ac:dyDescent="0.2"/>
    <row r="96" s="727" customFormat="1" x14ac:dyDescent="0.2"/>
    <row r="97" s="727" customFormat="1" x14ac:dyDescent="0.2"/>
  </sheetData>
  <mergeCells count="34">
    <mergeCell ref="A1:G1"/>
    <mergeCell ref="A3:G3"/>
    <mergeCell ref="C5:E5"/>
    <mergeCell ref="C7:C8"/>
    <mergeCell ref="D7:D8"/>
    <mergeCell ref="E7:E8"/>
    <mergeCell ref="G18:G19"/>
    <mergeCell ref="A34:A35"/>
    <mergeCell ref="B34:B35"/>
    <mergeCell ref="C34:C35"/>
    <mergeCell ref="D34:D35"/>
    <mergeCell ref="E34:E35"/>
    <mergeCell ref="F34:F35"/>
    <mergeCell ref="G34:G35"/>
    <mergeCell ref="A18:A19"/>
    <mergeCell ref="B18:B19"/>
    <mergeCell ref="C18:C19"/>
    <mergeCell ref="D18:D19"/>
    <mergeCell ref="E18:E19"/>
    <mergeCell ref="F18:F19"/>
    <mergeCell ref="F74:F75"/>
    <mergeCell ref="G74:G75"/>
    <mergeCell ref="A57:A58"/>
    <mergeCell ref="B57:B58"/>
    <mergeCell ref="C57:C58"/>
    <mergeCell ref="D57:D58"/>
    <mergeCell ref="E57:E58"/>
    <mergeCell ref="A74:A75"/>
    <mergeCell ref="B74:B75"/>
    <mergeCell ref="C74:C75"/>
    <mergeCell ref="D74:D75"/>
    <mergeCell ref="E74:E75"/>
    <mergeCell ref="F57:F58"/>
    <mergeCell ref="G57:G5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1" manualBreakCount="1">
    <brk id="53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27CD-9BD5-4EEF-8681-0B33EFB8B6ED}">
  <sheetPr>
    <tabColor theme="9" tint="0.39997558519241921"/>
  </sheetPr>
  <dimension ref="A1:H242"/>
  <sheetViews>
    <sheetView zoomScaleNormal="100" workbookViewId="0">
      <selection sqref="A1:G1"/>
    </sheetView>
  </sheetViews>
  <sheetFormatPr defaultColWidth="3.140625" defaultRowHeight="12.75" x14ac:dyDescent="0.25"/>
  <cols>
    <col min="1" max="1" width="12" style="1708" customWidth="1"/>
    <col min="2" max="2" width="4.42578125" style="1708" customWidth="1"/>
    <col min="3" max="3" width="5.85546875" style="1708" customWidth="1"/>
    <col min="4" max="4" width="5.7109375" style="1708" customWidth="1"/>
    <col min="5" max="5" width="6.28515625" style="1708" customWidth="1"/>
    <col min="6" max="6" width="49.85546875" style="1708" customWidth="1"/>
    <col min="7" max="7" width="13.42578125" style="1759" customWidth="1"/>
    <col min="8" max="8" width="10.140625" style="1708" bestFit="1" customWidth="1"/>
    <col min="9" max="9" width="9.140625" style="1708" customWidth="1"/>
    <col min="10" max="10" width="10.140625" style="1708" bestFit="1" customWidth="1"/>
    <col min="11" max="242" width="9.140625" style="1708" customWidth="1"/>
    <col min="243" max="16384" width="3.140625" style="1708"/>
  </cols>
  <sheetData>
    <row r="1" spans="1:8" ht="18" x14ac:dyDescent="0.25">
      <c r="A1" s="3059" t="s">
        <v>2161</v>
      </c>
      <c r="B1" s="3059"/>
      <c r="C1" s="3059"/>
      <c r="D1" s="3059"/>
      <c r="E1" s="3059"/>
      <c r="F1" s="3059"/>
      <c r="G1" s="3059"/>
      <c r="H1" s="1707"/>
    </row>
    <row r="2" spans="1:8" x14ac:dyDescent="0.25">
      <c r="A2" s="1709"/>
      <c r="B2" s="1709"/>
      <c r="C2" s="1709"/>
      <c r="D2" s="1709"/>
      <c r="E2" s="1709"/>
      <c r="F2" s="1709"/>
      <c r="G2" s="1709"/>
      <c r="H2" s="1710"/>
    </row>
    <row r="3" spans="1:8" ht="15.75" x14ac:dyDescent="0.25">
      <c r="A3" s="3176" t="s">
        <v>2420</v>
      </c>
      <c r="B3" s="3176"/>
      <c r="C3" s="3176"/>
      <c r="D3" s="3176"/>
      <c r="E3" s="3176"/>
      <c r="F3" s="3176"/>
      <c r="G3" s="3176"/>
      <c r="H3" s="1710"/>
    </row>
    <row r="4" spans="1:8" x14ac:dyDescent="0.25">
      <c r="A4" s="1709"/>
      <c r="B4" s="1709"/>
      <c r="C4" s="1709"/>
      <c r="D4" s="1709"/>
      <c r="E4" s="1709"/>
      <c r="F4" s="1709"/>
      <c r="G4" s="1709"/>
      <c r="H4" s="1710"/>
    </row>
    <row r="5" spans="1:8" ht="15.75" x14ac:dyDescent="0.25">
      <c r="A5" s="3274" t="s">
        <v>1380</v>
      </c>
      <c r="B5" s="3274"/>
      <c r="C5" s="3274"/>
      <c r="D5" s="3274"/>
      <c r="E5" s="3274"/>
      <c r="F5" s="3274"/>
      <c r="G5" s="3274"/>
      <c r="H5" s="1711"/>
    </row>
    <row r="6" spans="1:8" ht="15.75" x14ac:dyDescent="0.25">
      <c r="A6" s="567"/>
      <c r="B6" s="567"/>
      <c r="C6" s="567"/>
      <c r="D6" s="567"/>
      <c r="E6" s="567"/>
      <c r="F6" s="567"/>
      <c r="G6" s="567"/>
      <c r="H6" s="1711"/>
    </row>
    <row r="7" spans="1:8" ht="12.75" customHeight="1" thickBot="1" x14ac:dyDescent="0.3">
      <c r="A7" s="1709"/>
      <c r="B7" s="1709"/>
      <c r="C7" s="1709"/>
      <c r="D7" s="1709"/>
      <c r="E7" s="1709"/>
      <c r="F7" s="1709"/>
      <c r="G7" s="1712" t="s">
        <v>67</v>
      </c>
    </row>
    <row r="8" spans="1:8" ht="18.75" customHeight="1" thickBot="1" x14ac:dyDescent="0.3">
      <c r="A8" s="3012" t="s">
        <v>2151</v>
      </c>
      <c r="B8" s="1713" t="s">
        <v>289</v>
      </c>
      <c r="C8" s="1714" t="s">
        <v>157</v>
      </c>
      <c r="D8" s="1714" t="s">
        <v>497</v>
      </c>
      <c r="E8" s="1715" t="s">
        <v>498</v>
      </c>
      <c r="F8" s="1716" t="s">
        <v>495</v>
      </c>
      <c r="G8" s="2997" t="s">
        <v>2153</v>
      </c>
    </row>
    <row r="9" spans="1:8" ht="12.75" customHeight="1" x14ac:dyDescent="0.25">
      <c r="A9" s="1879">
        <f>A10</f>
        <v>3187</v>
      </c>
      <c r="B9" s="1717" t="s">
        <v>2</v>
      </c>
      <c r="C9" s="1718" t="s">
        <v>6</v>
      </c>
      <c r="D9" s="1719" t="s">
        <v>6</v>
      </c>
      <c r="E9" s="1720" t="s">
        <v>6</v>
      </c>
      <c r="F9" s="1721" t="s">
        <v>1137</v>
      </c>
      <c r="G9" s="1879">
        <f>G10</f>
        <v>3187</v>
      </c>
    </row>
    <row r="10" spans="1:8" ht="12.75" customHeight="1" thickBot="1" x14ac:dyDescent="0.3">
      <c r="A10" s="1880">
        <v>3187</v>
      </c>
      <c r="B10" s="1723" t="s">
        <v>159</v>
      </c>
      <c r="C10" s="1724" t="s">
        <v>6</v>
      </c>
      <c r="D10" s="3011">
        <v>2292</v>
      </c>
      <c r="E10" s="1725">
        <v>2329</v>
      </c>
      <c r="F10" s="1726" t="s">
        <v>1138</v>
      </c>
      <c r="G10" s="3006">
        <v>3187</v>
      </c>
      <c r="H10" s="2882"/>
    </row>
    <row r="11" spans="1:8" s="1732" customFormat="1" ht="12.75" customHeight="1" thickBot="1" x14ac:dyDescent="0.3">
      <c r="A11" s="1881">
        <f>A12</f>
        <v>27570.879999999994</v>
      </c>
      <c r="B11" s="1727" t="s">
        <v>2</v>
      </c>
      <c r="C11" s="1728" t="s">
        <v>6</v>
      </c>
      <c r="D11" s="1729" t="s">
        <v>6</v>
      </c>
      <c r="E11" s="1730" t="s">
        <v>6</v>
      </c>
      <c r="F11" s="1731" t="s">
        <v>1139</v>
      </c>
      <c r="G11" s="3005">
        <f>G12</f>
        <v>89835.400000000009</v>
      </c>
    </row>
    <row r="12" spans="1:8" ht="12.75" customHeight="1" thickBot="1" x14ac:dyDescent="0.3">
      <c r="A12" s="2394">
        <f>SUM(A13:A228)</f>
        <v>27570.879999999994</v>
      </c>
      <c r="B12" s="1713" t="s">
        <v>159</v>
      </c>
      <c r="C12" s="1733" t="s">
        <v>6</v>
      </c>
      <c r="D12" s="1734" t="s">
        <v>6</v>
      </c>
      <c r="E12" s="1735">
        <v>4121</v>
      </c>
      <c r="F12" s="1736" t="s">
        <v>1140</v>
      </c>
      <c r="G12" s="3007">
        <f>SUM(G13:G228)</f>
        <v>89835.400000000009</v>
      </c>
      <c r="H12" s="2882"/>
    </row>
    <row r="13" spans="1:8" s="1742" customFormat="1" ht="12.75" customHeight="1" x14ac:dyDescent="0.25">
      <c r="A13" s="1882">
        <v>0</v>
      </c>
      <c r="B13" s="1737" t="s">
        <v>168</v>
      </c>
      <c r="C13" s="1738" t="s">
        <v>1141</v>
      </c>
      <c r="D13" s="1739"/>
      <c r="E13" s="1740">
        <v>4121</v>
      </c>
      <c r="F13" s="1741" t="s">
        <v>1142</v>
      </c>
      <c r="G13" s="3008">
        <v>0</v>
      </c>
    </row>
    <row r="14" spans="1:8" s="1742" customFormat="1" ht="12.75" customHeight="1" x14ac:dyDescent="0.25">
      <c r="A14" s="1882">
        <v>0</v>
      </c>
      <c r="B14" s="1743" t="s">
        <v>168</v>
      </c>
      <c r="C14" s="1744">
        <v>2001</v>
      </c>
      <c r="D14" s="1745"/>
      <c r="E14" s="1746">
        <v>4121</v>
      </c>
      <c r="F14" s="1741" t="s">
        <v>1143</v>
      </c>
      <c r="G14" s="3008">
        <v>21477.8</v>
      </c>
    </row>
    <row r="15" spans="1:8" s="1742" customFormat="1" ht="12.75" customHeight="1" x14ac:dyDescent="0.25">
      <c r="A15" s="1883">
        <v>247.68</v>
      </c>
      <c r="B15" s="1722" t="s">
        <v>168</v>
      </c>
      <c r="C15" s="1747">
        <v>2002</v>
      </c>
      <c r="D15" s="1747"/>
      <c r="E15" s="1746">
        <v>4121</v>
      </c>
      <c r="F15" s="1748" t="s">
        <v>1144</v>
      </c>
      <c r="G15" s="3009">
        <v>576</v>
      </c>
    </row>
    <row r="16" spans="1:8" s="1742" customFormat="1" ht="12.75" customHeight="1" x14ac:dyDescent="0.25">
      <c r="A16" s="1883">
        <v>677.79</v>
      </c>
      <c r="B16" s="1743" t="s">
        <v>168</v>
      </c>
      <c r="C16" s="1744">
        <v>2003</v>
      </c>
      <c r="D16" s="1745"/>
      <c r="E16" s="1746">
        <v>4121</v>
      </c>
      <c r="F16" s="1749" t="s">
        <v>1145</v>
      </c>
      <c r="G16" s="3009">
        <v>1485.4</v>
      </c>
    </row>
    <row r="17" spans="1:7" s="1742" customFormat="1" ht="12.75" customHeight="1" x14ac:dyDescent="0.25">
      <c r="A17" s="1883">
        <v>244.89</v>
      </c>
      <c r="B17" s="1743" t="s">
        <v>168</v>
      </c>
      <c r="C17" s="1744">
        <v>2004</v>
      </c>
      <c r="D17" s="1745"/>
      <c r="E17" s="1746">
        <v>4121</v>
      </c>
      <c r="F17" s="1749" t="s">
        <v>1146</v>
      </c>
      <c r="G17" s="3009">
        <v>558.20000000000005</v>
      </c>
    </row>
    <row r="18" spans="1:7" s="1742" customFormat="1" ht="12.75" customHeight="1" x14ac:dyDescent="0.25">
      <c r="A18" s="1883">
        <v>264.95999999999998</v>
      </c>
      <c r="B18" s="1743" t="s">
        <v>168</v>
      </c>
      <c r="C18" s="1744">
        <v>2005</v>
      </c>
      <c r="D18" s="1745"/>
      <c r="E18" s="1746">
        <v>4121</v>
      </c>
      <c r="F18" s="1749" t="s">
        <v>1147</v>
      </c>
      <c r="G18" s="3009">
        <v>597.79999999999995</v>
      </c>
    </row>
    <row r="19" spans="1:7" s="1742" customFormat="1" ht="12.75" customHeight="1" x14ac:dyDescent="0.25">
      <c r="A19" s="1883">
        <v>694.98</v>
      </c>
      <c r="B19" s="1743" t="s">
        <v>168</v>
      </c>
      <c r="C19" s="1744">
        <v>2006</v>
      </c>
      <c r="D19" s="1745"/>
      <c r="E19" s="1746">
        <v>4121</v>
      </c>
      <c r="F19" s="1749" t="s">
        <v>1148</v>
      </c>
      <c r="G19" s="3009">
        <v>1576.4</v>
      </c>
    </row>
    <row r="20" spans="1:7" s="1742" customFormat="1" ht="12.75" customHeight="1" x14ac:dyDescent="0.25">
      <c r="A20" s="1883">
        <v>565.29</v>
      </c>
      <c r="B20" s="1743" t="s">
        <v>168</v>
      </c>
      <c r="C20" s="1744">
        <v>2007</v>
      </c>
      <c r="D20" s="1745"/>
      <c r="E20" s="1746">
        <v>4121</v>
      </c>
      <c r="F20" s="1749" t="s">
        <v>1149</v>
      </c>
      <c r="G20" s="3009">
        <v>1263.2</v>
      </c>
    </row>
    <row r="21" spans="1:7" s="1742" customFormat="1" ht="12.75" customHeight="1" x14ac:dyDescent="0.25">
      <c r="A21" s="1883">
        <v>330.66</v>
      </c>
      <c r="B21" s="1743" t="s">
        <v>168</v>
      </c>
      <c r="C21" s="1744">
        <v>2008</v>
      </c>
      <c r="D21" s="1745"/>
      <c r="E21" s="1746">
        <v>4121</v>
      </c>
      <c r="F21" s="1749" t="s">
        <v>1150</v>
      </c>
      <c r="G21" s="3009">
        <v>750.8</v>
      </c>
    </row>
    <row r="22" spans="1:7" s="1742" customFormat="1" ht="12.75" customHeight="1" x14ac:dyDescent="0.25">
      <c r="A22" s="1883">
        <v>256.58999999999997</v>
      </c>
      <c r="B22" s="1743" t="s">
        <v>168</v>
      </c>
      <c r="C22" s="1744">
        <v>2009</v>
      </c>
      <c r="D22" s="1745"/>
      <c r="E22" s="1746">
        <v>4121</v>
      </c>
      <c r="F22" s="1749" t="s">
        <v>1151</v>
      </c>
      <c r="G22" s="3009">
        <v>568</v>
      </c>
    </row>
    <row r="23" spans="1:7" s="1742" customFormat="1" ht="12.75" customHeight="1" x14ac:dyDescent="0.25">
      <c r="A23" s="1883">
        <v>85.32</v>
      </c>
      <c r="B23" s="1743" t="s">
        <v>168</v>
      </c>
      <c r="C23" s="1744">
        <v>2010</v>
      </c>
      <c r="D23" s="1745"/>
      <c r="E23" s="1746">
        <v>4121</v>
      </c>
      <c r="F23" s="1749" t="s">
        <v>1152</v>
      </c>
      <c r="G23" s="3009">
        <v>195.6</v>
      </c>
    </row>
    <row r="24" spans="1:7" s="1742" customFormat="1" ht="12.75" customHeight="1" x14ac:dyDescent="0.25">
      <c r="A24" s="1883">
        <v>91.53</v>
      </c>
      <c r="B24" s="1743" t="s">
        <v>168</v>
      </c>
      <c r="C24" s="1744">
        <v>2011</v>
      </c>
      <c r="D24" s="1745"/>
      <c r="E24" s="1746">
        <v>4121</v>
      </c>
      <c r="F24" s="1749" t="s">
        <v>1153</v>
      </c>
      <c r="G24" s="3009">
        <v>216.4</v>
      </c>
    </row>
    <row r="25" spans="1:7" s="1742" customFormat="1" ht="12.75" customHeight="1" x14ac:dyDescent="0.25">
      <c r="A25" s="1883">
        <v>61.92</v>
      </c>
      <c r="B25" s="1743" t="s">
        <v>168</v>
      </c>
      <c r="C25" s="1744">
        <v>2012</v>
      </c>
      <c r="D25" s="1745"/>
      <c r="E25" s="1746">
        <v>4121</v>
      </c>
      <c r="F25" s="1749" t="s">
        <v>1154</v>
      </c>
      <c r="G25" s="3009">
        <v>140.4</v>
      </c>
    </row>
    <row r="26" spans="1:7" s="1742" customFormat="1" ht="12.75" customHeight="1" x14ac:dyDescent="0.25">
      <c r="A26" s="1883">
        <v>133.97</v>
      </c>
      <c r="B26" s="1743" t="s">
        <v>168</v>
      </c>
      <c r="C26" s="1744">
        <v>2013</v>
      </c>
      <c r="D26" s="1745"/>
      <c r="E26" s="1746">
        <v>4121</v>
      </c>
      <c r="F26" s="1749" t="s">
        <v>1155</v>
      </c>
      <c r="G26" s="3009">
        <v>186.8</v>
      </c>
    </row>
    <row r="27" spans="1:7" s="1742" customFormat="1" ht="12.75" customHeight="1" x14ac:dyDescent="0.25">
      <c r="A27" s="1883">
        <v>10.53</v>
      </c>
      <c r="B27" s="1743" t="s">
        <v>168</v>
      </c>
      <c r="C27" s="1744">
        <v>2014</v>
      </c>
      <c r="D27" s="1745"/>
      <c r="E27" s="1746">
        <v>4121</v>
      </c>
      <c r="F27" s="1749" t="s">
        <v>1156</v>
      </c>
      <c r="G27" s="3009">
        <v>23</v>
      </c>
    </row>
    <row r="28" spans="1:7" s="1742" customFormat="1" ht="12.75" customHeight="1" x14ac:dyDescent="0.25">
      <c r="A28" s="1883">
        <v>29.16</v>
      </c>
      <c r="B28" s="1743" t="s">
        <v>168</v>
      </c>
      <c r="C28" s="1744">
        <v>2015</v>
      </c>
      <c r="D28" s="1745"/>
      <c r="E28" s="1746">
        <v>4121</v>
      </c>
      <c r="F28" s="1749" t="s">
        <v>1157</v>
      </c>
      <c r="G28" s="3009">
        <v>62.8</v>
      </c>
    </row>
    <row r="29" spans="1:7" s="1742" customFormat="1" ht="12.75" customHeight="1" x14ac:dyDescent="0.25">
      <c r="A29" s="1883">
        <v>48.06</v>
      </c>
      <c r="B29" s="1743" t="s">
        <v>168</v>
      </c>
      <c r="C29" s="1744">
        <v>2016</v>
      </c>
      <c r="D29" s="1745"/>
      <c r="E29" s="1746">
        <v>4121</v>
      </c>
      <c r="F29" s="1749" t="s">
        <v>1158</v>
      </c>
      <c r="G29" s="3009">
        <v>119.6</v>
      </c>
    </row>
    <row r="30" spans="1:7" s="1742" customFormat="1" ht="12.75" customHeight="1" x14ac:dyDescent="0.25">
      <c r="A30" s="1883">
        <v>64.260000000000005</v>
      </c>
      <c r="B30" s="1743" t="s">
        <v>168</v>
      </c>
      <c r="C30" s="1744">
        <v>2017</v>
      </c>
      <c r="D30" s="1745"/>
      <c r="E30" s="1746">
        <v>4121</v>
      </c>
      <c r="F30" s="1749" t="s">
        <v>1159</v>
      </c>
      <c r="G30" s="3009">
        <v>139.6</v>
      </c>
    </row>
    <row r="31" spans="1:7" s="1742" customFormat="1" ht="12.75" customHeight="1" x14ac:dyDescent="0.25">
      <c r="A31" s="1883">
        <v>80.55</v>
      </c>
      <c r="B31" s="1743" t="s">
        <v>168</v>
      </c>
      <c r="C31" s="1744">
        <v>2018</v>
      </c>
      <c r="D31" s="1745"/>
      <c r="E31" s="1746">
        <v>4121</v>
      </c>
      <c r="F31" s="1749" t="s">
        <v>1160</v>
      </c>
      <c r="G31" s="3009">
        <v>197.8</v>
      </c>
    </row>
    <row r="32" spans="1:7" s="1742" customFormat="1" ht="12.75" customHeight="1" x14ac:dyDescent="0.25">
      <c r="A32" s="1883">
        <v>47.79</v>
      </c>
      <c r="B32" s="1743" t="s">
        <v>168</v>
      </c>
      <c r="C32" s="1744">
        <v>2019</v>
      </c>
      <c r="D32" s="1745"/>
      <c r="E32" s="1746">
        <v>4121</v>
      </c>
      <c r="F32" s="1749" t="s">
        <v>1161</v>
      </c>
      <c r="G32" s="3009">
        <v>112.8</v>
      </c>
    </row>
    <row r="33" spans="1:7" s="1742" customFormat="1" ht="12.75" customHeight="1" x14ac:dyDescent="0.25">
      <c r="A33" s="1883">
        <v>45.63</v>
      </c>
      <c r="B33" s="1743" t="s">
        <v>168</v>
      </c>
      <c r="C33" s="1744">
        <v>2020</v>
      </c>
      <c r="D33" s="1745"/>
      <c r="E33" s="1746">
        <v>4121</v>
      </c>
      <c r="F33" s="1749" t="s">
        <v>1162</v>
      </c>
      <c r="G33" s="3009">
        <v>94.4</v>
      </c>
    </row>
    <row r="34" spans="1:7" s="1742" customFormat="1" ht="12.75" customHeight="1" x14ac:dyDescent="0.25">
      <c r="A34" s="1883">
        <v>23.76</v>
      </c>
      <c r="B34" s="1743" t="s">
        <v>168</v>
      </c>
      <c r="C34" s="1744">
        <v>2021</v>
      </c>
      <c r="D34" s="1745"/>
      <c r="E34" s="1746">
        <v>4121</v>
      </c>
      <c r="F34" s="1749" t="s">
        <v>1163</v>
      </c>
      <c r="G34" s="3009">
        <v>55</v>
      </c>
    </row>
    <row r="35" spans="1:7" s="1742" customFormat="1" ht="12.75" customHeight="1" x14ac:dyDescent="0.25">
      <c r="A35" s="1883">
        <v>20.97</v>
      </c>
      <c r="B35" s="1743" t="s">
        <v>168</v>
      </c>
      <c r="C35" s="1744">
        <v>2022</v>
      </c>
      <c r="D35" s="1745"/>
      <c r="E35" s="1746">
        <v>4121</v>
      </c>
      <c r="F35" s="1749" t="s">
        <v>1164</v>
      </c>
      <c r="G35" s="3009">
        <v>45.6</v>
      </c>
    </row>
    <row r="36" spans="1:7" s="1742" customFormat="1" ht="12.75" customHeight="1" x14ac:dyDescent="0.25">
      <c r="A36" s="1883">
        <v>20.43</v>
      </c>
      <c r="B36" s="1743" t="s">
        <v>168</v>
      </c>
      <c r="C36" s="1744">
        <v>2023</v>
      </c>
      <c r="D36" s="1745"/>
      <c r="E36" s="1746">
        <v>4121</v>
      </c>
      <c r="F36" s="1749" t="s">
        <v>1165</v>
      </c>
      <c r="G36" s="3009">
        <v>48.6</v>
      </c>
    </row>
    <row r="37" spans="1:7" s="1742" customFormat="1" ht="12.75" customHeight="1" x14ac:dyDescent="0.25">
      <c r="A37" s="1883">
        <v>91.71</v>
      </c>
      <c r="B37" s="1743" t="s">
        <v>168</v>
      </c>
      <c r="C37" s="1744">
        <v>2024</v>
      </c>
      <c r="D37" s="1745"/>
      <c r="E37" s="1746">
        <v>4121</v>
      </c>
      <c r="F37" s="1749" t="s">
        <v>1166</v>
      </c>
      <c r="G37" s="3009">
        <v>210.2</v>
      </c>
    </row>
    <row r="38" spans="1:7" s="1742" customFormat="1" ht="12.75" customHeight="1" x14ac:dyDescent="0.25">
      <c r="A38" s="1883">
        <v>14.76</v>
      </c>
      <c r="B38" s="1743" t="s">
        <v>168</v>
      </c>
      <c r="C38" s="1744">
        <v>2025</v>
      </c>
      <c r="D38" s="1745"/>
      <c r="E38" s="1746">
        <v>4121</v>
      </c>
      <c r="F38" s="1749" t="s">
        <v>1167</v>
      </c>
      <c r="G38" s="3009">
        <v>34</v>
      </c>
    </row>
    <row r="39" spans="1:7" s="1742" customFormat="1" ht="12.75" customHeight="1" x14ac:dyDescent="0.25">
      <c r="A39" s="1883">
        <v>48.33</v>
      </c>
      <c r="B39" s="1743" t="s">
        <v>168</v>
      </c>
      <c r="C39" s="1744">
        <v>2026</v>
      </c>
      <c r="D39" s="1745"/>
      <c r="E39" s="1746">
        <v>4121</v>
      </c>
      <c r="F39" s="1749" t="s">
        <v>1168</v>
      </c>
      <c r="G39" s="3009">
        <v>122.4</v>
      </c>
    </row>
    <row r="40" spans="1:7" s="1742" customFormat="1" ht="12.75" customHeight="1" x14ac:dyDescent="0.25">
      <c r="A40" s="1883">
        <v>58.95</v>
      </c>
      <c r="B40" s="1743" t="s">
        <v>168</v>
      </c>
      <c r="C40" s="1744">
        <v>2027</v>
      </c>
      <c r="D40" s="1745"/>
      <c r="E40" s="1746">
        <v>4121</v>
      </c>
      <c r="F40" s="1749" t="s">
        <v>1169</v>
      </c>
      <c r="G40" s="3009">
        <v>123.6</v>
      </c>
    </row>
    <row r="41" spans="1:7" s="1742" customFormat="1" ht="12.75" customHeight="1" x14ac:dyDescent="0.25">
      <c r="A41" s="1883">
        <v>32.31</v>
      </c>
      <c r="B41" s="1743" t="s">
        <v>168</v>
      </c>
      <c r="C41" s="1744">
        <v>2028</v>
      </c>
      <c r="D41" s="1745"/>
      <c r="E41" s="1746">
        <v>4121</v>
      </c>
      <c r="F41" s="1749" t="s">
        <v>1170</v>
      </c>
      <c r="G41" s="3009">
        <v>74</v>
      </c>
    </row>
    <row r="42" spans="1:7" s="1742" customFormat="1" ht="12.75" customHeight="1" x14ac:dyDescent="0.25">
      <c r="A42" s="1883">
        <v>41.58</v>
      </c>
      <c r="B42" s="1743" t="s">
        <v>168</v>
      </c>
      <c r="C42" s="1744">
        <v>2029</v>
      </c>
      <c r="D42" s="1745"/>
      <c r="E42" s="1746">
        <v>4121</v>
      </c>
      <c r="F42" s="1749" t="s">
        <v>1171</v>
      </c>
      <c r="G42" s="3009">
        <v>96.4</v>
      </c>
    </row>
    <row r="43" spans="1:7" s="1742" customFormat="1" ht="12.75" customHeight="1" x14ac:dyDescent="0.25">
      <c r="A43" s="1883">
        <v>32.67</v>
      </c>
      <c r="B43" s="1743" t="s">
        <v>168</v>
      </c>
      <c r="C43" s="1744">
        <v>2030</v>
      </c>
      <c r="D43" s="1745"/>
      <c r="E43" s="1746">
        <v>4121</v>
      </c>
      <c r="F43" s="1749" t="s">
        <v>1172</v>
      </c>
      <c r="G43" s="3009">
        <v>83.6</v>
      </c>
    </row>
    <row r="44" spans="1:7" s="1742" customFormat="1" ht="12.75" customHeight="1" x14ac:dyDescent="0.25">
      <c r="A44" s="1883">
        <v>76.59</v>
      </c>
      <c r="B44" s="1743" t="s">
        <v>168</v>
      </c>
      <c r="C44" s="1744">
        <v>2031</v>
      </c>
      <c r="D44" s="1745"/>
      <c r="E44" s="1746">
        <v>4121</v>
      </c>
      <c r="F44" s="1749" t="s">
        <v>1173</v>
      </c>
      <c r="G44" s="3009">
        <v>168.8</v>
      </c>
    </row>
    <row r="45" spans="1:7" s="1742" customFormat="1" ht="12.75" customHeight="1" x14ac:dyDescent="0.25">
      <c r="A45" s="1883">
        <v>33.119999999999997</v>
      </c>
      <c r="B45" s="1743" t="s">
        <v>168</v>
      </c>
      <c r="C45" s="1744">
        <v>2032</v>
      </c>
      <c r="D45" s="1745"/>
      <c r="E45" s="1746">
        <v>4121</v>
      </c>
      <c r="F45" s="1749" t="s">
        <v>1174</v>
      </c>
      <c r="G45" s="3009">
        <v>71.2</v>
      </c>
    </row>
    <row r="46" spans="1:7" s="1742" customFormat="1" ht="12.75" customHeight="1" x14ac:dyDescent="0.25">
      <c r="A46" s="1883">
        <v>38.159999999999997</v>
      </c>
      <c r="B46" s="1743" t="s">
        <v>168</v>
      </c>
      <c r="C46" s="1744">
        <v>2033</v>
      </c>
      <c r="D46" s="1745"/>
      <c r="E46" s="1746">
        <v>4121</v>
      </c>
      <c r="F46" s="1749" t="s">
        <v>1175</v>
      </c>
      <c r="G46" s="3009">
        <v>108.6</v>
      </c>
    </row>
    <row r="47" spans="1:7" s="1742" customFormat="1" ht="12.75" customHeight="1" x14ac:dyDescent="0.25">
      <c r="A47" s="1883">
        <v>19.98</v>
      </c>
      <c r="B47" s="1743" t="s">
        <v>168</v>
      </c>
      <c r="C47" s="1744">
        <v>2034</v>
      </c>
      <c r="D47" s="1745"/>
      <c r="E47" s="1746">
        <v>4121</v>
      </c>
      <c r="F47" s="1749" t="s">
        <v>1176</v>
      </c>
      <c r="G47" s="3009">
        <v>48.6</v>
      </c>
    </row>
    <row r="48" spans="1:7" s="1742" customFormat="1" ht="12.75" customHeight="1" x14ac:dyDescent="0.25">
      <c r="A48" s="1883">
        <v>141.38999999999999</v>
      </c>
      <c r="B48" s="1743" t="s">
        <v>168</v>
      </c>
      <c r="C48" s="1744">
        <v>2035</v>
      </c>
      <c r="D48" s="1745"/>
      <c r="E48" s="1746">
        <v>4121</v>
      </c>
      <c r="F48" s="1749" t="s">
        <v>1177</v>
      </c>
      <c r="G48" s="3009">
        <v>354.2</v>
      </c>
    </row>
    <row r="49" spans="1:7" s="1742" customFormat="1" ht="12.75" customHeight="1" x14ac:dyDescent="0.25">
      <c r="A49" s="1883">
        <v>77.489999999999995</v>
      </c>
      <c r="B49" s="1743" t="s">
        <v>168</v>
      </c>
      <c r="C49" s="1744">
        <v>2036</v>
      </c>
      <c r="D49" s="1745"/>
      <c r="E49" s="1746">
        <v>4121</v>
      </c>
      <c r="F49" s="1749" t="s">
        <v>1178</v>
      </c>
      <c r="G49" s="3009">
        <v>183</v>
      </c>
    </row>
    <row r="50" spans="1:7" s="1742" customFormat="1" ht="12.75" customHeight="1" x14ac:dyDescent="0.25">
      <c r="A50" s="1883">
        <v>68.489999999999995</v>
      </c>
      <c r="B50" s="1743" t="s">
        <v>168</v>
      </c>
      <c r="C50" s="1744">
        <v>2037</v>
      </c>
      <c r="D50" s="1745"/>
      <c r="E50" s="1746">
        <v>4121</v>
      </c>
      <c r="F50" s="1749" t="s">
        <v>1179</v>
      </c>
      <c r="G50" s="3009">
        <v>168</v>
      </c>
    </row>
    <row r="51" spans="1:7" s="1742" customFormat="1" ht="12.75" customHeight="1" x14ac:dyDescent="0.25">
      <c r="A51" s="1883">
        <v>100.44</v>
      </c>
      <c r="B51" s="1743" t="s">
        <v>168</v>
      </c>
      <c r="C51" s="1744">
        <v>2038</v>
      </c>
      <c r="D51" s="1745"/>
      <c r="E51" s="1746">
        <v>4121</v>
      </c>
      <c r="F51" s="1749" t="s">
        <v>1180</v>
      </c>
      <c r="G51" s="3009">
        <v>239.2</v>
      </c>
    </row>
    <row r="52" spans="1:7" s="1742" customFormat="1" ht="12.75" customHeight="1" x14ac:dyDescent="0.25">
      <c r="A52" s="1883">
        <v>30.51</v>
      </c>
      <c r="B52" s="1743" t="s">
        <v>168</v>
      </c>
      <c r="C52" s="1744">
        <v>2039</v>
      </c>
      <c r="D52" s="1745"/>
      <c r="E52" s="1746">
        <v>4121</v>
      </c>
      <c r="F52" s="1749" t="s">
        <v>1181</v>
      </c>
      <c r="G52" s="3009">
        <v>74.2</v>
      </c>
    </row>
    <row r="53" spans="1:7" s="1742" customFormat="1" ht="12.75" customHeight="1" x14ac:dyDescent="0.25">
      <c r="A53" s="1883">
        <v>62.37</v>
      </c>
      <c r="B53" s="1743" t="s">
        <v>168</v>
      </c>
      <c r="C53" s="1744">
        <v>2040</v>
      </c>
      <c r="D53" s="1745"/>
      <c r="E53" s="1746">
        <v>4121</v>
      </c>
      <c r="F53" s="1749" t="s">
        <v>1182</v>
      </c>
      <c r="G53" s="3009">
        <v>142.19999999999999</v>
      </c>
    </row>
    <row r="54" spans="1:7" s="1742" customFormat="1" ht="12.75" customHeight="1" x14ac:dyDescent="0.25">
      <c r="A54" s="1883">
        <v>26.19</v>
      </c>
      <c r="B54" s="1743" t="s">
        <v>168</v>
      </c>
      <c r="C54" s="1744">
        <v>2041</v>
      </c>
      <c r="D54" s="1745"/>
      <c r="E54" s="1746">
        <v>4121</v>
      </c>
      <c r="F54" s="1749" t="s">
        <v>1183</v>
      </c>
      <c r="G54" s="3009">
        <v>59.8</v>
      </c>
    </row>
    <row r="55" spans="1:7" s="1742" customFormat="1" ht="12.75" customHeight="1" x14ac:dyDescent="0.25">
      <c r="A55" s="1883">
        <v>35.549999999999997</v>
      </c>
      <c r="B55" s="1743" t="s">
        <v>168</v>
      </c>
      <c r="C55" s="1744">
        <v>2042</v>
      </c>
      <c r="D55" s="1745"/>
      <c r="E55" s="1746">
        <v>4121</v>
      </c>
      <c r="F55" s="1749" t="s">
        <v>1184</v>
      </c>
      <c r="G55" s="3009">
        <v>90.8</v>
      </c>
    </row>
    <row r="56" spans="1:7" s="1742" customFormat="1" ht="12.75" customHeight="1" x14ac:dyDescent="0.25">
      <c r="A56" s="1883">
        <v>120.15</v>
      </c>
      <c r="B56" s="1743" t="s">
        <v>168</v>
      </c>
      <c r="C56" s="1744">
        <v>2043</v>
      </c>
      <c r="D56" s="1745"/>
      <c r="E56" s="1746">
        <v>4121</v>
      </c>
      <c r="F56" s="1749" t="s">
        <v>1185</v>
      </c>
      <c r="G56" s="3009">
        <v>261.2</v>
      </c>
    </row>
    <row r="57" spans="1:7" s="1742" customFormat="1" ht="12.75" customHeight="1" x14ac:dyDescent="0.25">
      <c r="A57" s="1883">
        <v>26.64</v>
      </c>
      <c r="B57" s="1743" t="s">
        <v>168</v>
      </c>
      <c r="C57" s="1744">
        <v>2044</v>
      </c>
      <c r="D57" s="1745"/>
      <c r="E57" s="1746">
        <v>4121</v>
      </c>
      <c r="F57" s="1749" t="s">
        <v>1186</v>
      </c>
      <c r="G57" s="3009">
        <v>74</v>
      </c>
    </row>
    <row r="58" spans="1:7" s="1742" customFormat="1" ht="12.75" customHeight="1" x14ac:dyDescent="0.25">
      <c r="A58" s="1883">
        <v>70.56</v>
      </c>
      <c r="B58" s="1743" t="s">
        <v>168</v>
      </c>
      <c r="C58" s="1744">
        <v>2045</v>
      </c>
      <c r="D58" s="1745"/>
      <c r="E58" s="1746">
        <v>4121</v>
      </c>
      <c r="F58" s="1749" t="s">
        <v>1187</v>
      </c>
      <c r="G58" s="3009">
        <v>168.2</v>
      </c>
    </row>
    <row r="59" spans="1:7" s="1742" customFormat="1" ht="12.75" customHeight="1" x14ac:dyDescent="0.25">
      <c r="A59" s="1883">
        <v>15.57</v>
      </c>
      <c r="B59" s="1743" t="s">
        <v>168</v>
      </c>
      <c r="C59" s="1744">
        <v>2046</v>
      </c>
      <c r="D59" s="1745"/>
      <c r="E59" s="1746">
        <v>4121</v>
      </c>
      <c r="F59" s="1749" t="s">
        <v>1188</v>
      </c>
      <c r="G59" s="3009">
        <v>33.6</v>
      </c>
    </row>
    <row r="60" spans="1:7" s="1742" customFormat="1" ht="12.75" customHeight="1" x14ac:dyDescent="0.25">
      <c r="A60" s="1883">
        <v>213.3</v>
      </c>
      <c r="B60" s="1743" t="s">
        <v>168</v>
      </c>
      <c r="C60" s="1744">
        <v>2047</v>
      </c>
      <c r="D60" s="1745"/>
      <c r="E60" s="1746">
        <v>4121</v>
      </c>
      <c r="F60" s="1749" t="s">
        <v>1189</v>
      </c>
      <c r="G60" s="3009">
        <v>477.8</v>
      </c>
    </row>
    <row r="61" spans="1:7" ht="12.75" customHeight="1" x14ac:dyDescent="0.25">
      <c r="A61" s="1883">
        <v>85.5</v>
      </c>
      <c r="B61" s="1743" t="s">
        <v>168</v>
      </c>
      <c r="C61" s="1744">
        <v>2048</v>
      </c>
      <c r="D61" s="1745"/>
      <c r="E61" s="1746">
        <v>4121</v>
      </c>
      <c r="F61" s="1749" t="s">
        <v>1190</v>
      </c>
      <c r="G61" s="3009">
        <v>195.8</v>
      </c>
    </row>
    <row r="62" spans="1:7" ht="12.75" customHeight="1" x14ac:dyDescent="0.25">
      <c r="A62" s="1883">
        <v>40.229999999999997</v>
      </c>
      <c r="B62" s="1743" t="s">
        <v>168</v>
      </c>
      <c r="C62" s="1744">
        <v>2049</v>
      </c>
      <c r="D62" s="1745"/>
      <c r="E62" s="1746">
        <v>4121</v>
      </c>
      <c r="F62" s="1749" t="s">
        <v>1191</v>
      </c>
      <c r="G62" s="3009">
        <v>89</v>
      </c>
    </row>
    <row r="63" spans="1:7" s="1742" customFormat="1" ht="12.75" customHeight="1" x14ac:dyDescent="0.25">
      <c r="A63" s="1882">
        <v>29.61</v>
      </c>
      <c r="B63" s="1750" t="s">
        <v>168</v>
      </c>
      <c r="C63" s="1751">
        <v>2050</v>
      </c>
      <c r="D63" s="1752"/>
      <c r="E63" s="1740">
        <v>4121</v>
      </c>
      <c r="F63" s="1753" t="s">
        <v>1192</v>
      </c>
      <c r="G63" s="3008">
        <v>69.2</v>
      </c>
    </row>
    <row r="64" spans="1:7" s="1742" customFormat="1" ht="12.75" customHeight="1" x14ac:dyDescent="0.25">
      <c r="A64" s="1883">
        <v>19.71</v>
      </c>
      <c r="B64" s="1750" t="s">
        <v>168</v>
      </c>
      <c r="C64" s="1751">
        <v>2051</v>
      </c>
      <c r="D64" s="1752"/>
      <c r="E64" s="1740">
        <v>4121</v>
      </c>
      <c r="F64" s="1753" t="s">
        <v>1193</v>
      </c>
      <c r="G64" s="3008">
        <v>44.2</v>
      </c>
    </row>
    <row r="65" spans="1:7" s="1742" customFormat="1" ht="12.75" customHeight="1" x14ac:dyDescent="0.25">
      <c r="A65" s="1883">
        <v>111.87</v>
      </c>
      <c r="B65" s="1743" t="s">
        <v>168</v>
      </c>
      <c r="C65" s="1744">
        <v>2052</v>
      </c>
      <c r="D65" s="1745"/>
      <c r="E65" s="1746">
        <v>4121</v>
      </c>
      <c r="F65" s="1749" t="s">
        <v>1194</v>
      </c>
      <c r="G65" s="3009">
        <v>289</v>
      </c>
    </row>
    <row r="66" spans="1:7" s="1742" customFormat="1" ht="12.75" customHeight="1" x14ac:dyDescent="0.25">
      <c r="A66" s="1883">
        <v>119.79</v>
      </c>
      <c r="B66" s="1743" t="s">
        <v>168</v>
      </c>
      <c r="C66" s="1744">
        <v>2053</v>
      </c>
      <c r="D66" s="1745"/>
      <c r="E66" s="1746">
        <v>4121</v>
      </c>
      <c r="F66" s="1749" t="s">
        <v>1195</v>
      </c>
      <c r="G66" s="3009">
        <v>274</v>
      </c>
    </row>
    <row r="67" spans="1:7" s="1742" customFormat="1" ht="12.75" customHeight="1" x14ac:dyDescent="0.25">
      <c r="A67" s="1883">
        <v>30.42</v>
      </c>
      <c r="B67" s="1743" t="s">
        <v>168</v>
      </c>
      <c r="C67" s="1744">
        <v>2054</v>
      </c>
      <c r="D67" s="1745"/>
      <c r="E67" s="1746">
        <v>4121</v>
      </c>
      <c r="F67" s="1749" t="s">
        <v>1196</v>
      </c>
      <c r="G67" s="3009">
        <v>72.2</v>
      </c>
    </row>
    <row r="68" spans="1:7" s="1742" customFormat="1" ht="12.75" customHeight="1" x14ac:dyDescent="0.25">
      <c r="A68" s="1883">
        <v>49.86</v>
      </c>
      <c r="B68" s="1743" t="s">
        <v>168</v>
      </c>
      <c r="C68" s="1744">
        <v>2055</v>
      </c>
      <c r="D68" s="1745"/>
      <c r="E68" s="1746">
        <v>4121</v>
      </c>
      <c r="F68" s="1749" t="s">
        <v>1197</v>
      </c>
      <c r="G68" s="3009">
        <v>126.2</v>
      </c>
    </row>
    <row r="69" spans="1:7" s="1742" customFormat="1" ht="12.75" customHeight="1" x14ac:dyDescent="0.25">
      <c r="A69" s="1883">
        <v>24.39</v>
      </c>
      <c r="B69" s="1743" t="s">
        <v>168</v>
      </c>
      <c r="C69" s="1744">
        <v>2056</v>
      </c>
      <c r="D69" s="1745"/>
      <c r="E69" s="1746">
        <v>4121</v>
      </c>
      <c r="F69" s="1749" t="s">
        <v>1198</v>
      </c>
      <c r="G69" s="3009">
        <v>55.6</v>
      </c>
    </row>
    <row r="70" spans="1:7" s="1742" customFormat="1" ht="12.75" customHeight="1" x14ac:dyDescent="0.25">
      <c r="A70" s="1883">
        <v>13.77</v>
      </c>
      <c r="B70" s="1743" t="s">
        <v>168</v>
      </c>
      <c r="C70" s="1744">
        <v>2057</v>
      </c>
      <c r="D70" s="1745"/>
      <c r="E70" s="1746">
        <v>4121</v>
      </c>
      <c r="F70" s="1749" t="s">
        <v>1199</v>
      </c>
      <c r="G70" s="3009">
        <v>35</v>
      </c>
    </row>
    <row r="71" spans="1:7" s="1742" customFormat="1" ht="12.75" customHeight="1" x14ac:dyDescent="0.25">
      <c r="A71" s="1883">
        <v>325.98</v>
      </c>
      <c r="B71" s="1743" t="s">
        <v>168</v>
      </c>
      <c r="C71" s="1744">
        <v>2058</v>
      </c>
      <c r="D71" s="1745"/>
      <c r="E71" s="1746">
        <v>4121</v>
      </c>
      <c r="F71" s="1749" t="s">
        <v>1200</v>
      </c>
      <c r="G71" s="3009">
        <v>755.8</v>
      </c>
    </row>
    <row r="72" spans="1:7" s="1742" customFormat="1" ht="12.75" customHeight="1" x14ac:dyDescent="0.25">
      <c r="A72" s="1883">
        <v>8.2799999999999994</v>
      </c>
      <c r="B72" s="1743" t="s">
        <v>168</v>
      </c>
      <c r="C72" s="1744">
        <v>2059</v>
      </c>
      <c r="D72" s="1745"/>
      <c r="E72" s="1746">
        <v>4121</v>
      </c>
      <c r="F72" s="1749" t="s">
        <v>1201</v>
      </c>
      <c r="G72" s="3009">
        <v>18.600000000000001</v>
      </c>
    </row>
    <row r="73" spans="1:7" s="1742" customFormat="1" ht="12.75" customHeight="1" x14ac:dyDescent="0.25">
      <c r="A73" s="1883">
        <v>1000</v>
      </c>
      <c r="B73" s="1743" t="s">
        <v>168</v>
      </c>
      <c r="C73" s="1744">
        <v>3001</v>
      </c>
      <c r="D73" s="1745"/>
      <c r="E73" s="1746">
        <v>4121</v>
      </c>
      <c r="F73" s="1749" t="s">
        <v>1202</v>
      </c>
      <c r="G73" s="3009">
        <v>9166</v>
      </c>
    </row>
    <row r="74" spans="1:7" s="1742" customFormat="1" ht="12.75" customHeight="1" x14ac:dyDescent="0.25">
      <c r="A74" s="1883">
        <v>277.74</v>
      </c>
      <c r="B74" s="1743" t="s">
        <v>168</v>
      </c>
      <c r="C74" s="1744">
        <v>3002</v>
      </c>
      <c r="D74" s="1745"/>
      <c r="E74" s="1746">
        <v>4121</v>
      </c>
      <c r="F74" s="1749" t="s">
        <v>1203</v>
      </c>
      <c r="G74" s="3009">
        <v>620.6</v>
      </c>
    </row>
    <row r="75" spans="1:7" s="1742" customFormat="1" ht="12.75" customHeight="1" x14ac:dyDescent="0.25">
      <c r="A75" s="1883">
        <v>247.41</v>
      </c>
      <c r="B75" s="1743" t="s">
        <v>168</v>
      </c>
      <c r="C75" s="1744">
        <v>3003</v>
      </c>
      <c r="D75" s="1745"/>
      <c r="E75" s="1746">
        <v>4121</v>
      </c>
      <c r="F75" s="1749" t="s">
        <v>1204</v>
      </c>
      <c r="G75" s="3009">
        <v>569</v>
      </c>
    </row>
    <row r="76" spans="1:7" s="1742" customFormat="1" ht="12.75" customHeight="1" x14ac:dyDescent="0.25">
      <c r="A76" s="1883">
        <v>337.59</v>
      </c>
      <c r="B76" s="1743" t="s">
        <v>168</v>
      </c>
      <c r="C76" s="1744">
        <v>3004</v>
      </c>
      <c r="D76" s="1745"/>
      <c r="E76" s="1746">
        <v>4121</v>
      </c>
      <c r="F76" s="1749" t="s">
        <v>1205</v>
      </c>
      <c r="G76" s="3009">
        <v>770.2</v>
      </c>
    </row>
    <row r="77" spans="1:7" s="1742" customFormat="1" ht="12.75" customHeight="1" x14ac:dyDescent="0.25">
      <c r="A77" s="1883">
        <v>762.68</v>
      </c>
      <c r="B77" s="1743" t="s">
        <v>168</v>
      </c>
      <c r="C77" s="1744">
        <v>3005</v>
      </c>
      <c r="D77" s="1745"/>
      <c r="E77" s="1746">
        <v>4121</v>
      </c>
      <c r="F77" s="1749" t="s">
        <v>1206</v>
      </c>
      <c r="G77" s="3009">
        <v>1214</v>
      </c>
    </row>
    <row r="78" spans="1:7" s="1742" customFormat="1" ht="12.75" customHeight="1" x14ac:dyDescent="0.25">
      <c r="A78" s="1883">
        <v>238.5</v>
      </c>
      <c r="B78" s="1743" t="s">
        <v>168</v>
      </c>
      <c r="C78" s="1744">
        <v>3006</v>
      </c>
      <c r="D78" s="1745"/>
      <c r="E78" s="1746">
        <v>4121</v>
      </c>
      <c r="F78" s="1749" t="s">
        <v>1207</v>
      </c>
      <c r="G78" s="3009">
        <v>543.4</v>
      </c>
    </row>
    <row r="79" spans="1:7" s="1742" customFormat="1" ht="12.75" customHeight="1" x14ac:dyDescent="0.25">
      <c r="A79" s="1883">
        <v>546.21</v>
      </c>
      <c r="B79" s="1743" t="s">
        <v>168</v>
      </c>
      <c r="C79" s="1744">
        <v>3007</v>
      </c>
      <c r="D79" s="1745"/>
      <c r="E79" s="1746">
        <v>4121</v>
      </c>
      <c r="F79" s="1749" t="s">
        <v>1208</v>
      </c>
      <c r="G79" s="3009">
        <v>1215.8</v>
      </c>
    </row>
    <row r="80" spans="1:7" s="1742" customFormat="1" ht="12.75" customHeight="1" x14ac:dyDescent="0.25">
      <c r="A80" s="1883">
        <v>31.77</v>
      </c>
      <c r="B80" s="1743" t="s">
        <v>168</v>
      </c>
      <c r="C80" s="1744">
        <v>3008</v>
      </c>
      <c r="D80" s="1745"/>
      <c r="E80" s="1746">
        <v>4121</v>
      </c>
      <c r="F80" s="1749" t="s">
        <v>1209</v>
      </c>
      <c r="G80" s="3009">
        <v>78.8</v>
      </c>
    </row>
    <row r="81" spans="1:7" s="1742" customFormat="1" ht="12.75" customHeight="1" x14ac:dyDescent="0.25">
      <c r="A81" s="1883">
        <v>32.85</v>
      </c>
      <c r="B81" s="1743" t="s">
        <v>168</v>
      </c>
      <c r="C81" s="1744">
        <v>3009</v>
      </c>
      <c r="D81" s="1745"/>
      <c r="E81" s="1746">
        <v>4121</v>
      </c>
      <c r="F81" s="1749" t="s">
        <v>1210</v>
      </c>
      <c r="G81" s="3009">
        <v>81.400000000000006</v>
      </c>
    </row>
    <row r="82" spans="1:7" s="1742" customFormat="1" ht="12.75" customHeight="1" x14ac:dyDescent="0.25">
      <c r="A82" s="1883">
        <v>17.28</v>
      </c>
      <c r="B82" s="1743" t="s">
        <v>168</v>
      </c>
      <c r="C82" s="1744">
        <v>3010</v>
      </c>
      <c r="D82" s="1745"/>
      <c r="E82" s="1746">
        <v>4121</v>
      </c>
      <c r="F82" s="1749" t="s">
        <v>1211</v>
      </c>
      <c r="G82" s="3009">
        <v>43.6</v>
      </c>
    </row>
    <row r="83" spans="1:7" s="1742" customFormat="1" ht="12.75" customHeight="1" x14ac:dyDescent="0.25">
      <c r="A83" s="1883">
        <v>53.28</v>
      </c>
      <c r="B83" s="1743" t="s">
        <v>168</v>
      </c>
      <c r="C83" s="1744">
        <v>3011</v>
      </c>
      <c r="D83" s="1745"/>
      <c r="E83" s="1746">
        <v>4121</v>
      </c>
      <c r="F83" s="1749" t="s">
        <v>1212</v>
      </c>
      <c r="G83" s="3009">
        <v>117.2</v>
      </c>
    </row>
    <row r="84" spans="1:7" s="1742" customFormat="1" ht="12.75" customHeight="1" x14ac:dyDescent="0.25">
      <c r="A84" s="1883">
        <v>75.599999999999994</v>
      </c>
      <c r="B84" s="1743" t="s">
        <v>168</v>
      </c>
      <c r="C84" s="1744">
        <v>3012</v>
      </c>
      <c r="D84" s="1745"/>
      <c r="E84" s="1746">
        <v>4121</v>
      </c>
      <c r="F84" s="1749" t="s">
        <v>1213</v>
      </c>
      <c r="G84" s="3009">
        <v>168.8</v>
      </c>
    </row>
    <row r="85" spans="1:7" s="1742" customFormat="1" ht="12.75" customHeight="1" x14ac:dyDescent="0.25">
      <c r="A85" s="1883">
        <v>131.04</v>
      </c>
      <c r="B85" s="1743" t="s">
        <v>168</v>
      </c>
      <c r="C85" s="1744">
        <v>3013</v>
      </c>
      <c r="D85" s="1745"/>
      <c r="E85" s="1746">
        <v>4121</v>
      </c>
      <c r="F85" s="1749" t="s">
        <v>1214</v>
      </c>
      <c r="G85" s="3009">
        <v>297.60000000000002</v>
      </c>
    </row>
    <row r="86" spans="1:7" s="1742" customFormat="1" ht="12.75" customHeight="1" x14ac:dyDescent="0.25">
      <c r="A86" s="1883">
        <v>106.92</v>
      </c>
      <c r="B86" s="1743" t="s">
        <v>168</v>
      </c>
      <c r="C86" s="1744">
        <v>3014</v>
      </c>
      <c r="D86" s="1745"/>
      <c r="E86" s="1746">
        <v>4121</v>
      </c>
      <c r="F86" s="1749" t="s">
        <v>1215</v>
      </c>
      <c r="G86" s="3009">
        <v>253.6</v>
      </c>
    </row>
    <row r="87" spans="1:7" s="1742" customFormat="1" ht="12.75" customHeight="1" x14ac:dyDescent="0.25">
      <c r="A87" s="1883">
        <v>19.350000000000001</v>
      </c>
      <c r="B87" s="1743" t="s">
        <v>168</v>
      </c>
      <c r="C87" s="1744">
        <v>3015</v>
      </c>
      <c r="D87" s="1745"/>
      <c r="E87" s="1746">
        <v>4121</v>
      </c>
      <c r="F87" s="1749" t="s">
        <v>1216</v>
      </c>
      <c r="G87" s="3009">
        <v>47.4</v>
      </c>
    </row>
    <row r="88" spans="1:7" s="1742" customFormat="1" ht="12.75" customHeight="1" x14ac:dyDescent="0.25">
      <c r="A88" s="1883">
        <v>42.03</v>
      </c>
      <c r="B88" s="1743" t="s">
        <v>168</v>
      </c>
      <c r="C88" s="1744">
        <v>3016</v>
      </c>
      <c r="D88" s="1745"/>
      <c r="E88" s="1746">
        <v>4121</v>
      </c>
      <c r="F88" s="1749" t="s">
        <v>1217</v>
      </c>
      <c r="G88" s="3009">
        <v>92.2</v>
      </c>
    </row>
    <row r="89" spans="1:7" s="1742" customFormat="1" ht="12.75" customHeight="1" x14ac:dyDescent="0.25">
      <c r="A89" s="1883">
        <v>81</v>
      </c>
      <c r="B89" s="1743" t="s">
        <v>168</v>
      </c>
      <c r="C89" s="1744">
        <v>3017</v>
      </c>
      <c r="D89" s="1745"/>
      <c r="E89" s="1746">
        <v>4121</v>
      </c>
      <c r="F89" s="1749" t="s">
        <v>1218</v>
      </c>
      <c r="G89" s="3009">
        <v>194.8</v>
      </c>
    </row>
    <row r="90" spans="1:7" s="1742" customFormat="1" ht="12.75" customHeight="1" x14ac:dyDescent="0.25">
      <c r="A90" s="1883">
        <v>93.24</v>
      </c>
      <c r="B90" s="1743" t="s">
        <v>168</v>
      </c>
      <c r="C90" s="1744">
        <v>3018</v>
      </c>
      <c r="D90" s="1745"/>
      <c r="E90" s="1746">
        <v>4121</v>
      </c>
      <c r="F90" s="1749" t="s">
        <v>1219</v>
      </c>
      <c r="G90" s="3009">
        <v>202.6</v>
      </c>
    </row>
    <row r="91" spans="1:7" s="1742" customFormat="1" ht="12.75" customHeight="1" x14ac:dyDescent="0.25">
      <c r="A91" s="1883">
        <v>84.24</v>
      </c>
      <c r="B91" s="1743" t="s">
        <v>168</v>
      </c>
      <c r="C91" s="1744">
        <v>3019</v>
      </c>
      <c r="D91" s="1745"/>
      <c r="E91" s="1746">
        <v>4121</v>
      </c>
      <c r="F91" s="1749" t="s">
        <v>1220</v>
      </c>
      <c r="G91" s="3009">
        <v>197.4</v>
      </c>
    </row>
    <row r="92" spans="1:7" s="1742" customFormat="1" ht="12.75" customHeight="1" x14ac:dyDescent="0.25">
      <c r="A92" s="1883">
        <v>23.13</v>
      </c>
      <c r="B92" s="1743" t="s">
        <v>168</v>
      </c>
      <c r="C92" s="1744">
        <v>3020</v>
      </c>
      <c r="D92" s="1745"/>
      <c r="E92" s="1746">
        <v>4121</v>
      </c>
      <c r="F92" s="1749" t="s">
        <v>1221</v>
      </c>
      <c r="G92" s="3009">
        <v>51.4</v>
      </c>
    </row>
    <row r="93" spans="1:7" s="1742" customFormat="1" ht="12.75" customHeight="1" x14ac:dyDescent="0.25">
      <c r="A93" s="1883">
        <v>22.05</v>
      </c>
      <c r="B93" s="1743" t="s">
        <v>168</v>
      </c>
      <c r="C93" s="1744">
        <v>3021</v>
      </c>
      <c r="D93" s="1745"/>
      <c r="E93" s="1746">
        <v>4121</v>
      </c>
      <c r="F93" s="1749" t="s">
        <v>1222</v>
      </c>
      <c r="G93" s="3009">
        <v>45</v>
      </c>
    </row>
    <row r="94" spans="1:7" s="1742" customFormat="1" ht="12.75" customHeight="1" x14ac:dyDescent="0.25">
      <c r="A94" s="1883">
        <v>167.31</v>
      </c>
      <c r="B94" s="1743" t="s">
        <v>168</v>
      </c>
      <c r="C94" s="1744">
        <v>3022</v>
      </c>
      <c r="D94" s="1745"/>
      <c r="E94" s="1746">
        <v>4121</v>
      </c>
      <c r="F94" s="1749" t="s">
        <v>1223</v>
      </c>
      <c r="G94" s="3009">
        <v>390.6</v>
      </c>
    </row>
    <row r="95" spans="1:7" s="1742" customFormat="1" ht="12.75" customHeight="1" x14ac:dyDescent="0.25">
      <c r="A95" s="1883">
        <v>106.65</v>
      </c>
      <c r="B95" s="1743" t="s">
        <v>168</v>
      </c>
      <c r="C95" s="1744">
        <v>3023</v>
      </c>
      <c r="D95" s="1745"/>
      <c r="E95" s="1746">
        <v>4121</v>
      </c>
      <c r="F95" s="1749" t="s">
        <v>1224</v>
      </c>
      <c r="G95" s="3009">
        <v>246.2</v>
      </c>
    </row>
    <row r="96" spans="1:7" s="1742" customFormat="1" ht="12.75" customHeight="1" x14ac:dyDescent="0.25">
      <c r="A96" s="1883">
        <v>54.27</v>
      </c>
      <c r="B96" s="1743" t="s">
        <v>168</v>
      </c>
      <c r="C96" s="1744">
        <v>3024</v>
      </c>
      <c r="D96" s="1745"/>
      <c r="E96" s="1746">
        <v>4121</v>
      </c>
      <c r="F96" s="1749" t="s">
        <v>1225</v>
      </c>
      <c r="G96" s="3009">
        <v>124.8</v>
      </c>
    </row>
    <row r="97" spans="1:7" s="1742" customFormat="1" ht="12.75" customHeight="1" x14ac:dyDescent="0.25">
      <c r="A97" s="1883">
        <v>73.53</v>
      </c>
      <c r="B97" s="1743" t="s">
        <v>168</v>
      </c>
      <c r="C97" s="1744">
        <v>3025</v>
      </c>
      <c r="D97" s="1745"/>
      <c r="E97" s="1746">
        <v>4121</v>
      </c>
      <c r="F97" s="1749" t="s">
        <v>2659</v>
      </c>
      <c r="G97" s="3009">
        <v>132.4</v>
      </c>
    </row>
    <row r="98" spans="1:7" s="1742" customFormat="1" ht="12.75" customHeight="1" x14ac:dyDescent="0.25">
      <c r="A98" s="1883">
        <v>178.74</v>
      </c>
      <c r="B98" s="1743" t="s">
        <v>168</v>
      </c>
      <c r="C98" s="1744">
        <v>3026</v>
      </c>
      <c r="D98" s="1745"/>
      <c r="E98" s="1746">
        <v>4121</v>
      </c>
      <c r="F98" s="1749" t="s">
        <v>1182</v>
      </c>
      <c r="G98" s="3009">
        <v>413.8</v>
      </c>
    </row>
    <row r="99" spans="1:7" s="1742" customFormat="1" ht="12.75" customHeight="1" x14ac:dyDescent="0.25">
      <c r="A99" s="1883">
        <v>94.05</v>
      </c>
      <c r="B99" s="1743" t="s">
        <v>168</v>
      </c>
      <c r="C99" s="1744">
        <v>3027</v>
      </c>
      <c r="D99" s="1745"/>
      <c r="E99" s="1746">
        <v>4121</v>
      </c>
      <c r="F99" s="1749" t="s">
        <v>1226</v>
      </c>
      <c r="G99" s="3009">
        <v>210</v>
      </c>
    </row>
    <row r="100" spans="1:7" s="1742" customFormat="1" ht="12.75" customHeight="1" x14ac:dyDescent="0.25">
      <c r="A100" s="1883">
        <v>40.32</v>
      </c>
      <c r="B100" s="1743" t="s">
        <v>168</v>
      </c>
      <c r="C100" s="1744">
        <v>3028</v>
      </c>
      <c r="D100" s="1745"/>
      <c r="E100" s="1746">
        <v>4121</v>
      </c>
      <c r="F100" s="1749" t="s">
        <v>1227</v>
      </c>
      <c r="G100" s="3009">
        <v>96.8</v>
      </c>
    </row>
    <row r="101" spans="1:7" s="1742" customFormat="1" ht="12.75" customHeight="1" x14ac:dyDescent="0.25">
      <c r="A101" s="1883">
        <v>15.75</v>
      </c>
      <c r="B101" s="1743" t="s">
        <v>168</v>
      </c>
      <c r="C101" s="1744">
        <v>3029</v>
      </c>
      <c r="D101" s="1745"/>
      <c r="E101" s="1746">
        <v>4121</v>
      </c>
      <c r="F101" s="1749" t="s">
        <v>1228</v>
      </c>
      <c r="G101" s="3009">
        <v>36.200000000000003</v>
      </c>
    </row>
    <row r="102" spans="1:7" s="1742" customFormat="1" ht="12.75" customHeight="1" x14ac:dyDescent="0.25">
      <c r="A102" s="1883">
        <v>81.27</v>
      </c>
      <c r="B102" s="1743" t="s">
        <v>168</v>
      </c>
      <c r="C102" s="1744">
        <v>3030</v>
      </c>
      <c r="D102" s="1745"/>
      <c r="E102" s="1746">
        <v>4121</v>
      </c>
      <c r="F102" s="1749" t="s">
        <v>1229</v>
      </c>
      <c r="G102" s="3009">
        <v>198.8</v>
      </c>
    </row>
    <row r="103" spans="1:7" s="1742" customFormat="1" ht="12.75" customHeight="1" x14ac:dyDescent="0.25">
      <c r="A103" s="1883">
        <v>52.83</v>
      </c>
      <c r="B103" s="1743" t="s">
        <v>168</v>
      </c>
      <c r="C103" s="1744">
        <v>3031</v>
      </c>
      <c r="D103" s="1745"/>
      <c r="E103" s="1746">
        <v>4121</v>
      </c>
      <c r="F103" s="1749" t="s">
        <v>1230</v>
      </c>
      <c r="G103" s="3009">
        <v>124</v>
      </c>
    </row>
    <row r="104" spans="1:7" s="1742" customFormat="1" ht="12.75" customHeight="1" x14ac:dyDescent="0.25">
      <c r="A104" s="1883">
        <v>10.44</v>
      </c>
      <c r="B104" s="1743" t="s">
        <v>168</v>
      </c>
      <c r="C104" s="1744">
        <v>3032</v>
      </c>
      <c r="D104" s="1745"/>
      <c r="E104" s="1746">
        <v>4121</v>
      </c>
      <c r="F104" s="1749" t="s">
        <v>1231</v>
      </c>
      <c r="G104" s="3009">
        <v>24</v>
      </c>
    </row>
    <row r="105" spans="1:7" s="1742" customFormat="1" ht="12.75" customHeight="1" x14ac:dyDescent="0.25">
      <c r="A105" s="1883">
        <v>81.36</v>
      </c>
      <c r="B105" s="1743" t="s">
        <v>168</v>
      </c>
      <c r="C105" s="1744">
        <v>3033</v>
      </c>
      <c r="D105" s="1745"/>
      <c r="E105" s="1746">
        <v>4121</v>
      </c>
      <c r="F105" s="1749" t="s">
        <v>1232</v>
      </c>
      <c r="G105" s="3009">
        <v>187.8</v>
      </c>
    </row>
    <row r="106" spans="1:7" s="1742" customFormat="1" ht="12.75" customHeight="1" x14ac:dyDescent="0.25">
      <c r="A106" s="1883">
        <v>44.91</v>
      </c>
      <c r="B106" s="1743" t="s">
        <v>168</v>
      </c>
      <c r="C106" s="1744">
        <v>3034</v>
      </c>
      <c r="D106" s="1745"/>
      <c r="E106" s="1746">
        <v>4121</v>
      </c>
      <c r="F106" s="1749" t="s">
        <v>1233</v>
      </c>
      <c r="G106" s="3009">
        <v>100.6</v>
      </c>
    </row>
    <row r="107" spans="1:7" s="1742" customFormat="1" ht="12.75" customHeight="1" x14ac:dyDescent="0.25">
      <c r="A107" s="1883">
        <v>127.89</v>
      </c>
      <c r="B107" s="1743" t="s">
        <v>168</v>
      </c>
      <c r="C107" s="1744">
        <v>3035</v>
      </c>
      <c r="D107" s="1745"/>
      <c r="E107" s="1746">
        <v>4121</v>
      </c>
      <c r="F107" s="1749" t="s">
        <v>1291</v>
      </c>
      <c r="G107" s="3009">
        <v>281.2</v>
      </c>
    </row>
    <row r="108" spans="1:7" s="1742" customFormat="1" ht="12.75" customHeight="1" x14ac:dyDescent="0.25">
      <c r="A108" s="1883">
        <v>1000</v>
      </c>
      <c r="B108" s="1743" t="s">
        <v>168</v>
      </c>
      <c r="C108" s="1744">
        <v>4001</v>
      </c>
      <c r="D108" s="1745"/>
      <c r="E108" s="1746">
        <v>4121</v>
      </c>
      <c r="F108" s="1749" t="s">
        <v>1234</v>
      </c>
      <c r="G108" s="3009">
        <v>7452.4</v>
      </c>
    </row>
    <row r="109" spans="1:7" ht="12.75" customHeight="1" x14ac:dyDescent="0.25">
      <c r="A109" s="1883">
        <v>403.56</v>
      </c>
      <c r="B109" s="1743" t="s">
        <v>168</v>
      </c>
      <c r="C109" s="1744">
        <v>4002</v>
      </c>
      <c r="D109" s="1745"/>
      <c r="E109" s="1746">
        <v>4121</v>
      </c>
      <c r="F109" s="1749" t="s">
        <v>1235</v>
      </c>
      <c r="G109" s="3009">
        <v>915.4</v>
      </c>
    </row>
    <row r="110" spans="1:7" ht="12.75" customHeight="1" x14ac:dyDescent="0.25">
      <c r="A110" s="1883">
        <v>468.54</v>
      </c>
      <c r="B110" s="1743" t="s">
        <v>168</v>
      </c>
      <c r="C110" s="1744">
        <v>4003</v>
      </c>
      <c r="D110" s="1745"/>
      <c r="E110" s="1746">
        <v>4121</v>
      </c>
      <c r="F110" s="1749" t="s">
        <v>1236</v>
      </c>
      <c r="G110" s="3009">
        <v>1037.4000000000001</v>
      </c>
    </row>
    <row r="111" spans="1:7" ht="12.75" customHeight="1" x14ac:dyDescent="0.25">
      <c r="A111" s="1883">
        <v>155.07</v>
      </c>
      <c r="B111" s="1743" t="s">
        <v>168</v>
      </c>
      <c r="C111" s="1744">
        <v>4004</v>
      </c>
      <c r="D111" s="1745"/>
      <c r="E111" s="1746">
        <v>4121</v>
      </c>
      <c r="F111" s="1749" t="s">
        <v>1237</v>
      </c>
      <c r="G111" s="3009">
        <v>336.4</v>
      </c>
    </row>
    <row r="112" spans="1:7" ht="12.75" customHeight="1" x14ac:dyDescent="0.25">
      <c r="A112" s="1883">
        <v>352.71</v>
      </c>
      <c r="B112" s="1743" t="s">
        <v>168</v>
      </c>
      <c r="C112" s="1744">
        <v>4006</v>
      </c>
      <c r="D112" s="1745"/>
      <c r="E112" s="1746">
        <v>4121</v>
      </c>
      <c r="F112" s="1749" t="s">
        <v>1238</v>
      </c>
      <c r="G112" s="3009">
        <v>778.4</v>
      </c>
    </row>
    <row r="113" spans="1:7" s="1742" customFormat="1" ht="12.75" customHeight="1" x14ac:dyDescent="0.25">
      <c r="A113" s="1882">
        <v>579.05999999999995</v>
      </c>
      <c r="B113" s="1750" t="s">
        <v>168</v>
      </c>
      <c r="C113" s="1751">
        <v>4007</v>
      </c>
      <c r="D113" s="1752"/>
      <c r="E113" s="1740">
        <v>4121</v>
      </c>
      <c r="F113" s="1753" t="s">
        <v>1239</v>
      </c>
      <c r="G113" s="3008">
        <v>1271.5999999999999</v>
      </c>
    </row>
    <row r="114" spans="1:7" s="1742" customFormat="1" ht="12.75" customHeight="1" x14ac:dyDescent="0.25">
      <c r="A114" s="1883">
        <v>1051.02</v>
      </c>
      <c r="B114" s="1743" t="s">
        <v>168</v>
      </c>
      <c r="C114" s="1744">
        <v>4008</v>
      </c>
      <c r="D114" s="1745"/>
      <c r="E114" s="1746">
        <v>4121</v>
      </c>
      <c r="F114" s="1749" t="s">
        <v>1240</v>
      </c>
      <c r="G114" s="3009">
        <v>2297</v>
      </c>
    </row>
    <row r="115" spans="1:7" s="1742" customFormat="1" ht="12.75" customHeight="1" x14ac:dyDescent="0.25">
      <c r="A115" s="1883">
        <v>357.93</v>
      </c>
      <c r="B115" s="1743" t="s">
        <v>168</v>
      </c>
      <c r="C115" s="1744">
        <v>4009</v>
      </c>
      <c r="D115" s="1745"/>
      <c r="E115" s="1746">
        <v>4121</v>
      </c>
      <c r="F115" s="1749" t="s">
        <v>1241</v>
      </c>
      <c r="G115" s="3009">
        <v>752.4</v>
      </c>
    </row>
    <row r="116" spans="1:7" s="1742" customFormat="1" ht="12.75" customHeight="1" x14ac:dyDescent="0.25">
      <c r="A116" s="1883">
        <v>256.5</v>
      </c>
      <c r="B116" s="1743" t="s">
        <v>168</v>
      </c>
      <c r="C116" s="1744">
        <v>4010</v>
      </c>
      <c r="D116" s="1745"/>
      <c r="E116" s="1746">
        <v>4121</v>
      </c>
      <c r="F116" s="1749" t="s">
        <v>1242</v>
      </c>
      <c r="G116" s="3009">
        <v>594.20000000000005</v>
      </c>
    </row>
    <row r="117" spans="1:7" s="1742" customFormat="1" ht="12.75" customHeight="1" x14ac:dyDescent="0.25">
      <c r="A117" s="1883">
        <v>170.55</v>
      </c>
      <c r="B117" s="1743" t="s">
        <v>168</v>
      </c>
      <c r="C117" s="1744">
        <v>4011</v>
      </c>
      <c r="D117" s="1745"/>
      <c r="E117" s="1746">
        <v>4121</v>
      </c>
      <c r="F117" s="1749" t="s">
        <v>1243</v>
      </c>
      <c r="G117" s="3009">
        <v>388.6</v>
      </c>
    </row>
    <row r="118" spans="1:7" s="1742" customFormat="1" ht="12.75" customHeight="1" x14ac:dyDescent="0.25">
      <c r="A118" s="1883">
        <v>31.77</v>
      </c>
      <c r="B118" s="1743" t="s">
        <v>168</v>
      </c>
      <c r="C118" s="1744">
        <v>4012</v>
      </c>
      <c r="D118" s="1745"/>
      <c r="E118" s="1746">
        <v>4121</v>
      </c>
      <c r="F118" s="1749" t="s">
        <v>1244</v>
      </c>
      <c r="G118" s="3009">
        <v>70.599999999999994</v>
      </c>
    </row>
    <row r="119" spans="1:7" s="1742" customFormat="1" ht="12.75" customHeight="1" x14ac:dyDescent="0.25">
      <c r="A119" s="1883">
        <v>9.99</v>
      </c>
      <c r="B119" s="1743" t="s">
        <v>168</v>
      </c>
      <c r="C119" s="1744">
        <v>4013</v>
      </c>
      <c r="D119" s="1745"/>
      <c r="E119" s="1746">
        <v>4121</v>
      </c>
      <c r="F119" s="1749" t="s">
        <v>1245</v>
      </c>
      <c r="G119" s="3009">
        <v>22.6</v>
      </c>
    </row>
    <row r="120" spans="1:7" s="1742" customFormat="1" ht="12.75" customHeight="1" x14ac:dyDescent="0.25">
      <c r="A120" s="1883">
        <v>56.34</v>
      </c>
      <c r="B120" s="1743" t="s">
        <v>168</v>
      </c>
      <c r="C120" s="1744">
        <v>4014</v>
      </c>
      <c r="D120" s="1745"/>
      <c r="E120" s="1746">
        <v>4121</v>
      </c>
      <c r="F120" s="1749" t="s">
        <v>1246</v>
      </c>
      <c r="G120" s="3009">
        <v>121.8</v>
      </c>
    </row>
    <row r="121" spans="1:7" s="1742" customFormat="1" ht="12.75" customHeight="1" x14ac:dyDescent="0.25">
      <c r="A121" s="1883">
        <v>19.350000000000001</v>
      </c>
      <c r="B121" s="1743" t="s">
        <v>168</v>
      </c>
      <c r="C121" s="1744">
        <v>4015</v>
      </c>
      <c r="D121" s="1745"/>
      <c r="E121" s="1746">
        <v>4121</v>
      </c>
      <c r="F121" s="1749" t="s">
        <v>1247</v>
      </c>
      <c r="G121" s="3009">
        <v>47.8</v>
      </c>
    </row>
    <row r="122" spans="1:7" s="1742" customFormat="1" ht="12.75" customHeight="1" x14ac:dyDescent="0.25">
      <c r="A122" s="1883">
        <v>120.51</v>
      </c>
      <c r="B122" s="1743" t="s">
        <v>168</v>
      </c>
      <c r="C122" s="1744">
        <v>4016</v>
      </c>
      <c r="D122" s="1745"/>
      <c r="E122" s="1746">
        <v>4121</v>
      </c>
      <c r="F122" s="1749" t="s">
        <v>1248</v>
      </c>
      <c r="G122" s="3009">
        <v>270.2</v>
      </c>
    </row>
    <row r="123" spans="1:7" s="1742" customFormat="1" ht="12.75" customHeight="1" x14ac:dyDescent="0.25">
      <c r="A123" s="1883">
        <v>57.96</v>
      </c>
      <c r="B123" s="1743" t="s">
        <v>168</v>
      </c>
      <c r="C123" s="1744">
        <v>4018</v>
      </c>
      <c r="D123" s="1745"/>
      <c r="E123" s="1746">
        <v>4121</v>
      </c>
      <c r="F123" s="1749" t="s">
        <v>1249</v>
      </c>
      <c r="G123" s="3009">
        <v>124.8</v>
      </c>
    </row>
    <row r="124" spans="1:7" s="1742" customFormat="1" ht="12.75" customHeight="1" x14ac:dyDescent="0.25">
      <c r="A124" s="1883">
        <v>39.15</v>
      </c>
      <c r="B124" s="1743" t="s">
        <v>168</v>
      </c>
      <c r="C124" s="1744">
        <v>4019</v>
      </c>
      <c r="D124" s="1745"/>
      <c r="E124" s="1746">
        <v>4121</v>
      </c>
      <c r="F124" s="1749" t="s">
        <v>1250</v>
      </c>
      <c r="G124" s="3009">
        <v>92</v>
      </c>
    </row>
    <row r="125" spans="1:7" s="1742" customFormat="1" ht="12.75" customHeight="1" x14ac:dyDescent="0.25">
      <c r="A125" s="1883">
        <v>46.71</v>
      </c>
      <c r="B125" s="1743" t="s">
        <v>168</v>
      </c>
      <c r="C125" s="1744">
        <v>4020</v>
      </c>
      <c r="D125" s="1745"/>
      <c r="E125" s="1746">
        <v>4121</v>
      </c>
      <c r="F125" s="1749" t="s">
        <v>1251</v>
      </c>
      <c r="G125" s="3009">
        <v>111.4</v>
      </c>
    </row>
    <row r="126" spans="1:7" s="1742" customFormat="1" ht="12.75" customHeight="1" x14ac:dyDescent="0.25">
      <c r="A126" s="1883">
        <v>66.87</v>
      </c>
      <c r="B126" s="1743" t="s">
        <v>168</v>
      </c>
      <c r="C126" s="1744">
        <v>4021</v>
      </c>
      <c r="D126" s="1745"/>
      <c r="E126" s="1746">
        <v>4121</v>
      </c>
      <c r="F126" s="1749" t="s">
        <v>1252</v>
      </c>
      <c r="G126" s="3009">
        <v>168.4</v>
      </c>
    </row>
    <row r="127" spans="1:7" s="1742" customFormat="1" ht="12.75" customHeight="1" x14ac:dyDescent="0.25">
      <c r="A127" s="1883">
        <v>61.02</v>
      </c>
      <c r="B127" s="1743" t="s">
        <v>168</v>
      </c>
      <c r="C127" s="1744">
        <v>4022</v>
      </c>
      <c r="D127" s="1745"/>
      <c r="E127" s="1746">
        <v>4121</v>
      </c>
      <c r="F127" s="1749" t="s">
        <v>1253</v>
      </c>
      <c r="G127" s="3009">
        <v>142.6</v>
      </c>
    </row>
    <row r="128" spans="1:7" s="1742" customFormat="1" ht="12.75" customHeight="1" x14ac:dyDescent="0.25">
      <c r="A128" s="1883">
        <v>22.23</v>
      </c>
      <c r="B128" s="1743" t="s">
        <v>168</v>
      </c>
      <c r="C128" s="1744">
        <v>4023</v>
      </c>
      <c r="D128" s="1745"/>
      <c r="E128" s="1746">
        <v>4121</v>
      </c>
      <c r="F128" s="1749" t="s">
        <v>1254</v>
      </c>
      <c r="G128" s="3009">
        <v>56.6</v>
      </c>
    </row>
    <row r="129" spans="1:7" s="1742" customFormat="1" ht="12.75" customHeight="1" x14ac:dyDescent="0.25">
      <c r="A129" s="1883">
        <v>15.66</v>
      </c>
      <c r="B129" s="1743" t="s">
        <v>168</v>
      </c>
      <c r="C129" s="1744">
        <v>4024</v>
      </c>
      <c r="D129" s="1745"/>
      <c r="E129" s="1746">
        <v>4121</v>
      </c>
      <c r="F129" s="1749" t="s">
        <v>1255</v>
      </c>
      <c r="G129" s="3009">
        <v>35.200000000000003</v>
      </c>
    </row>
    <row r="130" spans="1:7" s="1742" customFormat="1" ht="12.75" customHeight="1" x14ac:dyDescent="0.25">
      <c r="A130" s="1883">
        <v>74.52</v>
      </c>
      <c r="B130" s="1743" t="s">
        <v>168</v>
      </c>
      <c r="C130" s="1744">
        <v>4026</v>
      </c>
      <c r="D130" s="1745"/>
      <c r="E130" s="1746">
        <v>4121</v>
      </c>
      <c r="F130" s="1749" t="s">
        <v>1256</v>
      </c>
      <c r="G130" s="3009">
        <v>167</v>
      </c>
    </row>
    <row r="131" spans="1:7" s="1742" customFormat="1" ht="12.75" customHeight="1" x14ac:dyDescent="0.25">
      <c r="A131" s="1883">
        <v>14.31</v>
      </c>
      <c r="B131" s="1743" t="s">
        <v>168</v>
      </c>
      <c r="C131" s="1744">
        <v>4027</v>
      </c>
      <c r="D131" s="1745"/>
      <c r="E131" s="1746">
        <v>4121</v>
      </c>
      <c r="F131" s="1749" t="s">
        <v>1257</v>
      </c>
      <c r="G131" s="3009">
        <v>31.2</v>
      </c>
    </row>
    <row r="132" spans="1:7" s="1742" customFormat="1" ht="12.75" customHeight="1" x14ac:dyDescent="0.25">
      <c r="A132" s="1883">
        <v>70.2</v>
      </c>
      <c r="B132" s="1743" t="s">
        <v>168</v>
      </c>
      <c r="C132" s="1744">
        <v>4028</v>
      </c>
      <c r="D132" s="1745"/>
      <c r="E132" s="1746">
        <v>4121</v>
      </c>
      <c r="F132" s="1749" t="s">
        <v>1258</v>
      </c>
      <c r="G132" s="3009">
        <v>159.6</v>
      </c>
    </row>
    <row r="133" spans="1:7" s="1742" customFormat="1" ht="12.75" customHeight="1" x14ac:dyDescent="0.25">
      <c r="A133" s="1883">
        <v>15.12</v>
      </c>
      <c r="B133" s="1743" t="s">
        <v>168</v>
      </c>
      <c r="C133" s="1744">
        <v>4029</v>
      </c>
      <c r="D133" s="1745"/>
      <c r="E133" s="1746">
        <v>4121</v>
      </c>
      <c r="F133" s="1749" t="s">
        <v>1259</v>
      </c>
      <c r="G133" s="3009">
        <v>33.6</v>
      </c>
    </row>
    <row r="134" spans="1:7" s="1742" customFormat="1" ht="12.75" customHeight="1" x14ac:dyDescent="0.25">
      <c r="A134" s="1883">
        <v>54.72</v>
      </c>
      <c r="B134" s="1743" t="s">
        <v>168</v>
      </c>
      <c r="C134" s="1744">
        <v>4030</v>
      </c>
      <c r="D134" s="1745"/>
      <c r="E134" s="1746">
        <v>4121</v>
      </c>
      <c r="F134" s="1749" t="s">
        <v>1260</v>
      </c>
      <c r="G134" s="3009">
        <v>128</v>
      </c>
    </row>
    <row r="135" spans="1:7" s="1742" customFormat="1" ht="12.75" customHeight="1" x14ac:dyDescent="0.25">
      <c r="A135" s="1883">
        <v>19.89</v>
      </c>
      <c r="B135" s="1743" t="s">
        <v>168</v>
      </c>
      <c r="C135" s="1744">
        <v>4031</v>
      </c>
      <c r="D135" s="1745"/>
      <c r="E135" s="1746">
        <v>4121</v>
      </c>
      <c r="F135" s="1749" t="s">
        <v>1261</v>
      </c>
      <c r="G135" s="3009">
        <v>46.4</v>
      </c>
    </row>
    <row r="136" spans="1:7" s="1742" customFormat="1" ht="12.75" customHeight="1" x14ac:dyDescent="0.25">
      <c r="A136" s="1883">
        <v>7.74</v>
      </c>
      <c r="B136" s="1743" t="s">
        <v>168</v>
      </c>
      <c r="C136" s="1744">
        <v>4032</v>
      </c>
      <c r="D136" s="1745"/>
      <c r="E136" s="1746">
        <v>4121</v>
      </c>
      <c r="F136" s="1749" t="s">
        <v>1262</v>
      </c>
      <c r="G136" s="3009">
        <v>19.8</v>
      </c>
    </row>
    <row r="137" spans="1:7" s="1742" customFormat="1" ht="12.75" customHeight="1" x14ac:dyDescent="0.25">
      <c r="A137" s="1883">
        <v>28.35</v>
      </c>
      <c r="B137" s="1743" t="s">
        <v>168</v>
      </c>
      <c r="C137" s="1744">
        <v>4033</v>
      </c>
      <c r="D137" s="1745"/>
      <c r="E137" s="1746">
        <v>4121</v>
      </c>
      <c r="F137" s="1749" t="s">
        <v>1263</v>
      </c>
      <c r="G137" s="3009">
        <v>66.8</v>
      </c>
    </row>
    <row r="138" spans="1:7" s="1742" customFormat="1" ht="12.75" customHeight="1" x14ac:dyDescent="0.25">
      <c r="A138" s="1883">
        <v>27.99</v>
      </c>
      <c r="B138" s="1743" t="s">
        <v>168</v>
      </c>
      <c r="C138" s="1744">
        <v>4034</v>
      </c>
      <c r="D138" s="1745"/>
      <c r="E138" s="1746">
        <v>4121</v>
      </c>
      <c r="F138" s="1749" t="s">
        <v>1264</v>
      </c>
      <c r="G138" s="3009">
        <v>60.6</v>
      </c>
    </row>
    <row r="139" spans="1:7" s="1742" customFormat="1" ht="12.75" customHeight="1" x14ac:dyDescent="0.25">
      <c r="A139" s="1883">
        <v>69.48</v>
      </c>
      <c r="B139" s="1743" t="s">
        <v>168</v>
      </c>
      <c r="C139" s="1744">
        <v>4035</v>
      </c>
      <c r="D139" s="1745"/>
      <c r="E139" s="1746">
        <v>4121</v>
      </c>
      <c r="F139" s="1749" t="s">
        <v>1265</v>
      </c>
      <c r="G139" s="3009">
        <v>156</v>
      </c>
    </row>
    <row r="140" spans="1:7" s="1742" customFormat="1" ht="12.75" customHeight="1" x14ac:dyDescent="0.25">
      <c r="A140" s="1883">
        <v>27.63</v>
      </c>
      <c r="B140" s="1743" t="s">
        <v>168</v>
      </c>
      <c r="C140" s="1744">
        <v>4036</v>
      </c>
      <c r="D140" s="1745"/>
      <c r="E140" s="1746">
        <v>4121</v>
      </c>
      <c r="F140" s="1749" t="s">
        <v>1266</v>
      </c>
      <c r="G140" s="3009">
        <v>67.8</v>
      </c>
    </row>
    <row r="141" spans="1:7" s="1742" customFormat="1" ht="12.75" customHeight="1" x14ac:dyDescent="0.25">
      <c r="A141" s="1883">
        <v>50.31</v>
      </c>
      <c r="B141" s="1743" t="s">
        <v>168</v>
      </c>
      <c r="C141" s="1744">
        <v>4037</v>
      </c>
      <c r="D141" s="1745"/>
      <c r="E141" s="1746">
        <v>4121</v>
      </c>
      <c r="F141" s="1749" t="s">
        <v>1267</v>
      </c>
      <c r="G141" s="3009">
        <v>115</v>
      </c>
    </row>
    <row r="142" spans="1:7" s="1742" customFormat="1" ht="12.75" customHeight="1" x14ac:dyDescent="0.25">
      <c r="A142" s="1883">
        <v>35.909999999999997</v>
      </c>
      <c r="B142" s="1743" t="s">
        <v>168</v>
      </c>
      <c r="C142" s="1744">
        <v>4038</v>
      </c>
      <c r="D142" s="1745"/>
      <c r="E142" s="1746">
        <v>4121</v>
      </c>
      <c r="F142" s="1749" t="s">
        <v>1183</v>
      </c>
      <c r="G142" s="3009">
        <v>85.2</v>
      </c>
    </row>
    <row r="143" spans="1:7" s="1742" customFormat="1" ht="12.75" customHeight="1" x14ac:dyDescent="0.25">
      <c r="A143" s="1883">
        <v>37.71</v>
      </c>
      <c r="B143" s="1743" t="s">
        <v>168</v>
      </c>
      <c r="C143" s="1744">
        <v>4039</v>
      </c>
      <c r="D143" s="1745"/>
      <c r="E143" s="1746">
        <v>4121</v>
      </c>
      <c r="F143" s="1749" t="s">
        <v>1268</v>
      </c>
      <c r="G143" s="3009">
        <v>86.4</v>
      </c>
    </row>
    <row r="144" spans="1:7" s="1742" customFormat="1" ht="12.75" customHeight="1" x14ac:dyDescent="0.25">
      <c r="A144" s="1883">
        <v>67.77</v>
      </c>
      <c r="B144" s="1743" t="s">
        <v>168</v>
      </c>
      <c r="C144" s="1744">
        <v>4040</v>
      </c>
      <c r="D144" s="1745"/>
      <c r="E144" s="1746">
        <v>4121</v>
      </c>
      <c r="F144" s="1749" t="s">
        <v>1269</v>
      </c>
      <c r="G144" s="3009">
        <v>143.6</v>
      </c>
    </row>
    <row r="145" spans="1:7" s="1742" customFormat="1" ht="12.75" customHeight="1" x14ac:dyDescent="0.25">
      <c r="A145" s="1883">
        <v>39.69</v>
      </c>
      <c r="B145" s="1743" t="s">
        <v>168</v>
      </c>
      <c r="C145" s="1744">
        <v>4041</v>
      </c>
      <c r="D145" s="1745"/>
      <c r="E145" s="1746">
        <v>4121</v>
      </c>
      <c r="F145" s="1749" t="s">
        <v>1270</v>
      </c>
      <c r="G145" s="3009">
        <v>89.8</v>
      </c>
    </row>
    <row r="146" spans="1:7" s="1742" customFormat="1" ht="12.75" customHeight="1" x14ac:dyDescent="0.25">
      <c r="A146" s="1883">
        <v>20.52</v>
      </c>
      <c r="B146" s="1743" t="s">
        <v>168</v>
      </c>
      <c r="C146" s="1744">
        <v>4042</v>
      </c>
      <c r="D146" s="1745"/>
      <c r="E146" s="1746">
        <v>4121</v>
      </c>
      <c r="F146" s="1749" t="s">
        <v>1271</v>
      </c>
      <c r="G146" s="3009">
        <v>52.8</v>
      </c>
    </row>
    <row r="147" spans="1:7" s="1742" customFormat="1" ht="12.75" customHeight="1" x14ac:dyDescent="0.25">
      <c r="A147" s="1883">
        <v>190.53</v>
      </c>
      <c r="B147" s="1743" t="s">
        <v>168</v>
      </c>
      <c r="C147" s="1744">
        <v>4043</v>
      </c>
      <c r="D147" s="1745"/>
      <c r="E147" s="1746">
        <v>4121</v>
      </c>
      <c r="F147" s="1749" t="s">
        <v>1272</v>
      </c>
      <c r="G147" s="3009">
        <v>454.6</v>
      </c>
    </row>
    <row r="148" spans="1:7" s="1742" customFormat="1" ht="12.75" customHeight="1" x14ac:dyDescent="0.25">
      <c r="A148" s="1883">
        <v>136.44</v>
      </c>
      <c r="B148" s="1743" t="s">
        <v>168</v>
      </c>
      <c r="C148" s="1744">
        <v>4044</v>
      </c>
      <c r="D148" s="1745"/>
      <c r="E148" s="1746">
        <v>4121</v>
      </c>
      <c r="F148" s="1749" t="s">
        <v>1273</v>
      </c>
      <c r="G148" s="3009">
        <v>309.60000000000002</v>
      </c>
    </row>
    <row r="149" spans="1:7" s="1742" customFormat="1" ht="12.75" customHeight="1" x14ac:dyDescent="0.25">
      <c r="A149" s="1883">
        <v>14.49</v>
      </c>
      <c r="B149" s="1743" t="s">
        <v>168</v>
      </c>
      <c r="C149" s="1744">
        <v>4045</v>
      </c>
      <c r="D149" s="1745"/>
      <c r="E149" s="1746">
        <v>4121</v>
      </c>
      <c r="F149" s="1749" t="s">
        <v>1274</v>
      </c>
      <c r="G149" s="3009">
        <v>34.799999999999997</v>
      </c>
    </row>
    <row r="150" spans="1:7" s="1742" customFormat="1" ht="12.75" customHeight="1" x14ac:dyDescent="0.25">
      <c r="A150" s="1883">
        <v>66.42</v>
      </c>
      <c r="B150" s="1743" t="s">
        <v>168</v>
      </c>
      <c r="C150" s="1744">
        <v>4046</v>
      </c>
      <c r="D150" s="1745"/>
      <c r="E150" s="1746">
        <v>4121</v>
      </c>
      <c r="F150" s="1749" t="s">
        <v>1275</v>
      </c>
      <c r="G150" s="3009">
        <v>143.4</v>
      </c>
    </row>
    <row r="151" spans="1:7" s="1742" customFormat="1" ht="12.75" customHeight="1" x14ac:dyDescent="0.25">
      <c r="A151" s="1883">
        <v>11.97</v>
      </c>
      <c r="B151" s="1743" t="s">
        <v>168</v>
      </c>
      <c r="C151" s="1744">
        <v>4047</v>
      </c>
      <c r="D151" s="1745"/>
      <c r="E151" s="1746">
        <v>4121</v>
      </c>
      <c r="F151" s="1749" t="s">
        <v>1276</v>
      </c>
      <c r="G151" s="3009">
        <v>30.6</v>
      </c>
    </row>
    <row r="152" spans="1:7" s="1742" customFormat="1" ht="12.75" customHeight="1" x14ac:dyDescent="0.25">
      <c r="A152" s="1883">
        <v>63.9</v>
      </c>
      <c r="B152" s="1743" t="s">
        <v>168</v>
      </c>
      <c r="C152" s="1744">
        <v>4048</v>
      </c>
      <c r="D152" s="1745"/>
      <c r="E152" s="1746">
        <v>4121</v>
      </c>
      <c r="F152" s="1749" t="s">
        <v>1277</v>
      </c>
      <c r="G152" s="3009">
        <v>139</v>
      </c>
    </row>
    <row r="153" spans="1:7" s="1742" customFormat="1" ht="12.75" customHeight="1" x14ac:dyDescent="0.25">
      <c r="A153" s="1883">
        <v>89.46</v>
      </c>
      <c r="B153" s="1743" t="s">
        <v>168</v>
      </c>
      <c r="C153" s="1744">
        <v>4049</v>
      </c>
      <c r="D153" s="1745"/>
      <c r="E153" s="1746">
        <v>4121</v>
      </c>
      <c r="F153" s="1749" t="s">
        <v>1278</v>
      </c>
      <c r="G153" s="3009">
        <v>198.6</v>
      </c>
    </row>
    <row r="154" spans="1:7" s="1742" customFormat="1" ht="12.75" customHeight="1" x14ac:dyDescent="0.25">
      <c r="A154" s="1883">
        <v>29.7</v>
      </c>
      <c r="B154" s="1743" t="s">
        <v>168</v>
      </c>
      <c r="C154" s="1744">
        <v>4050</v>
      </c>
      <c r="D154" s="1745"/>
      <c r="E154" s="1746">
        <v>4121</v>
      </c>
      <c r="F154" s="1749" t="s">
        <v>1279</v>
      </c>
      <c r="G154" s="3009">
        <v>65.599999999999994</v>
      </c>
    </row>
    <row r="155" spans="1:7" s="1742" customFormat="1" ht="12.75" customHeight="1" x14ac:dyDescent="0.25">
      <c r="A155" s="1883">
        <v>22.86</v>
      </c>
      <c r="B155" s="1743" t="s">
        <v>168</v>
      </c>
      <c r="C155" s="1744">
        <v>4051</v>
      </c>
      <c r="D155" s="1745"/>
      <c r="E155" s="1746">
        <v>4121</v>
      </c>
      <c r="F155" s="1749" t="s">
        <v>1280</v>
      </c>
      <c r="G155" s="3009">
        <v>52.4</v>
      </c>
    </row>
    <row r="156" spans="1:7" s="1742" customFormat="1" ht="12.75" customHeight="1" x14ac:dyDescent="0.25">
      <c r="A156" s="1883">
        <v>59.67</v>
      </c>
      <c r="B156" s="1743" t="s">
        <v>168</v>
      </c>
      <c r="C156" s="1744">
        <v>4052</v>
      </c>
      <c r="D156" s="1745"/>
      <c r="E156" s="1746">
        <v>4121</v>
      </c>
      <c r="F156" s="1749" t="s">
        <v>1281</v>
      </c>
      <c r="G156" s="3009">
        <v>135.4</v>
      </c>
    </row>
    <row r="157" spans="1:7" s="1742" customFormat="1" ht="12.75" customHeight="1" x14ac:dyDescent="0.25">
      <c r="A157" s="1883">
        <v>18.54</v>
      </c>
      <c r="B157" s="1743" t="s">
        <v>168</v>
      </c>
      <c r="C157" s="1744">
        <v>4053</v>
      </c>
      <c r="D157" s="1745"/>
      <c r="E157" s="1746">
        <v>4121</v>
      </c>
      <c r="F157" s="1749" t="s">
        <v>1282</v>
      </c>
      <c r="G157" s="3009">
        <v>44.6</v>
      </c>
    </row>
    <row r="158" spans="1:7" s="1742" customFormat="1" ht="12.75" customHeight="1" x14ac:dyDescent="0.25">
      <c r="A158" s="1883">
        <v>24.75</v>
      </c>
      <c r="B158" s="1743" t="s">
        <v>168</v>
      </c>
      <c r="C158" s="1744">
        <v>4054</v>
      </c>
      <c r="D158" s="1745"/>
      <c r="E158" s="1746">
        <v>4121</v>
      </c>
      <c r="F158" s="1749" t="s">
        <v>1283</v>
      </c>
      <c r="G158" s="3009">
        <v>55.2</v>
      </c>
    </row>
    <row r="159" spans="1:7" s="1742" customFormat="1" ht="12.75" customHeight="1" x14ac:dyDescent="0.25">
      <c r="A159" s="1883">
        <v>15.75</v>
      </c>
      <c r="B159" s="1743" t="s">
        <v>168</v>
      </c>
      <c r="C159" s="1744">
        <v>4055</v>
      </c>
      <c r="D159" s="1745"/>
      <c r="E159" s="1746">
        <v>4121</v>
      </c>
      <c r="F159" s="1749" t="s">
        <v>1284</v>
      </c>
      <c r="G159" s="3009">
        <v>34.200000000000003</v>
      </c>
    </row>
    <row r="160" spans="1:7" s="1742" customFormat="1" ht="12.75" customHeight="1" x14ac:dyDescent="0.25">
      <c r="A160" s="1883">
        <v>17.37</v>
      </c>
      <c r="B160" s="1743" t="s">
        <v>168</v>
      </c>
      <c r="C160" s="1744">
        <v>4056</v>
      </c>
      <c r="D160" s="1745"/>
      <c r="E160" s="1746">
        <v>4121</v>
      </c>
      <c r="F160" s="1749" t="s">
        <v>1285</v>
      </c>
      <c r="G160" s="3009">
        <v>38.200000000000003</v>
      </c>
    </row>
    <row r="161" spans="1:7" s="1742" customFormat="1" ht="12.75" customHeight="1" x14ac:dyDescent="0.25">
      <c r="A161" s="1883">
        <v>62.64</v>
      </c>
      <c r="B161" s="1743" t="s">
        <v>168</v>
      </c>
      <c r="C161" s="1744">
        <v>4057</v>
      </c>
      <c r="D161" s="1745"/>
      <c r="E161" s="1746">
        <v>4121</v>
      </c>
      <c r="F161" s="1749" t="s">
        <v>1286</v>
      </c>
      <c r="G161" s="3009">
        <v>146.80000000000001</v>
      </c>
    </row>
    <row r="162" spans="1:7" s="1742" customFormat="1" ht="12.75" customHeight="1" x14ac:dyDescent="0.25">
      <c r="A162" s="1882">
        <v>9.6300000000000008</v>
      </c>
      <c r="B162" s="1750" t="s">
        <v>168</v>
      </c>
      <c r="C162" s="1751">
        <v>4058</v>
      </c>
      <c r="D162" s="1752"/>
      <c r="E162" s="1740">
        <v>4121</v>
      </c>
      <c r="F162" s="1753" t="s">
        <v>1287</v>
      </c>
      <c r="G162" s="3008">
        <v>22.6</v>
      </c>
    </row>
    <row r="163" spans="1:7" s="1742" customFormat="1" ht="12.75" customHeight="1" x14ac:dyDescent="0.25">
      <c r="A163" s="1883">
        <v>62.01</v>
      </c>
      <c r="B163" s="1743" t="s">
        <v>168</v>
      </c>
      <c r="C163" s="1744">
        <v>4059</v>
      </c>
      <c r="D163" s="1745"/>
      <c r="E163" s="1746">
        <v>4121</v>
      </c>
      <c r="F163" s="1749" t="s">
        <v>1288</v>
      </c>
      <c r="G163" s="3009">
        <v>142</v>
      </c>
    </row>
    <row r="164" spans="1:7" s="1742" customFormat="1" ht="12.75" customHeight="1" x14ac:dyDescent="0.25">
      <c r="A164" s="1883">
        <v>11.7</v>
      </c>
      <c r="B164" s="1743" t="s">
        <v>168</v>
      </c>
      <c r="C164" s="1744">
        <v>4060</v>
      </c>
      <c r="D164" s="1745"/>
      <c r="E164" s="1746">
        <v>4121</v>
      </c>
      <c r="F164" s="1749" t="s">
        <v>1289</v>
      </c>
      <c r="G164" s="3009">
        <v>23.8</v>
      </c>
    </row>
    <row r="165" spans="1:7" s="1742" customFormat="1" ht="12.75" customHeight="1" x14ac:dyDescent="0.25">
      <c r="A165" s="1883">
        <v>753.03</v>
      </c>
      <c r="B165" s="1743" t="s">
        <v>168</v>
      </c>
      <c r="C165" s="1744">
        <v>5001</v>
      </c>
      <c r="D165" s="1745"/>
      <c r="E165" s="1746">
        <v>4121</v>
      </c>
      <c r="F165" s="1749" t="s">
        <v>1290</v>
      </c>
      <c r="G165" s="3009">
        <v>1632.6</v>
      </c>
    </row>
    <row r="166" spans="1:7" s="1742" customFormat="1" ht="12.75" customHeight="1" x14ac:dyDescent="0.25">
      <c r="A166" s="1883">
        <v>148.05000000000001</v>
      </c>
      <c r="B166" s="1743" t="s">
        <v>168</v>
      </c>
      <c r="C166" s="1744">
        <v>5003</v>
      </c>
      <c r="D166" s="1745"/>
      <c r="E166" s="1746">
        <v>4121</v>
      </c>
      <c r="F166" s="1749" t="s">
        <v>1292</v>
      </c>
      <c r="G166" s="3009">
        <v>334.4</v>
      </c>
    </row>
    <row r="167" spans="1:7" s="1742" customFormat="1" ht="12.75" customHeight="1" x14ac:dyDescent="0.25">
      <c r="A167" s="1883">
        <v>485.19</v>
      </c>
      <c r="B167" s="1743" t="s">
        <v>168</v>
      </c>
      <c r="C167" s="1744">
        <v>5004</v>
      </c>
      <c r="D167" s="1745"/>
      <c r="E167" s="1746">
        <v>4121</v>
      </c>
      <c r="F167" s="1749" t="s">
        <v>1293</v>
      </c>
      <c r="G167" s="3009">
        <v>1087.8</v>
      </c>
    </row>
    <row r="168" spans="1:7" s="1742" customFormat="1" ht="12.75" customHeight="1" x14ac:dyDescent="0.25">
      <c r="A168" s="1883">
        <v>498.69</v>
      </c>
      <c r="B168" s="1743" t="s">
        <v>168</v>
      </c>
      <c r="C168" s="1744">
        <v>5005</v>
      </c>
      <c r="D168" s="1745"/>
      <c r="E168" s="1746">
        <v>4121</v>
      </c>
      <c r="F168" s="1749" t="s">
        <v>1294</v>
      </c>
      <c r="G168" s="3009">
        <v>1117</v>
      </c>
    </row>
    <row r="169" spans="1:7" s="1742" customFormat="1" ht="12.75" customHeight="1" x14ac:dyDescent="0.25">
      <c r="A169" s="1883">
        <v>237.6</v>
      </c>
      <c r="B169" s="1743" t="s">
        <v>168</v>
      </c>
      <c r="C169" s="1744">
        <v>5006</v>
      </c>
      <c r="D169" s="1745"/>
      <c r="E169" s="1746">
        <v>4121</v>
      </c>
      <c r="F169" s="1749" t="s">
        <v>1295</v>
      </c>
      <c r="G169" s="3009">
        <v>519.79999999999995</v>
      </c>
    </row>
    <row r="170" spans="1:7" s="1742" customFormat="1" ht="12.75" customHeight="1" x14ac:dyDescent="0.25">
      <c r="A170" s="1883">
        <v>114.93</v>
      </c>
      <c r="B170" s="1743" t="s">
        <v>168</v>
      </c>
      <c r="C170" s="1744">
        <v>5007</v>
      </c>
      <c r="D170" s="1745"/>
      <c r="E170" s="1746">
        <v>4121</v>
      </c>
      <c r="F170" s="1749" t="s">
        <v>1296</v>
      </c>
      <c r="G170" s="3009">
        <v>272.8</v>
      </c>
    </row>
    <row r="171" spans="1:7" s="1742" customFormat="1" ht="12.75" customHeight="1" x14ac:dyDescent="0.25">
      <c r="A171" s="1883">
        <v>3424.9769999999999</v>
      </c>
      <c r="B171" s="1743" t="s">
        <v>168</v>
      </c>
      <c r="C171" s="1744">
        <v>5008</v>
      </c>
      <c r="D171" s="1745"/>
      <c r="E171" s="1746">
        <v>4121</v>
      </c>
      <c r="F171" s="1749" t="s">
        <v>1297</v>
      </c>
      <c r="G171" s="3009">
        <v>2894.4</v>
      </c>
    </row>
    <row r="172" spans="1:7" s="1742" customFormat="1" ht="12.75" customHeight="1" x14ac:dyDescent="0.25">
      <c r="A172" s="1883">
        <v>116.1</v>
      </c>
      <c r="B172" s="1743" t="s">
        <v>168</v>
      </c>
      <c r="C172" s="1744">
        <v>5009</v>
      </c>
      <c r="D172" s="1745"/>
      <c r="E172" s="1746">
        <v>4121</v>
      </c>
      <c r="F172" s="1749" t="s">
        <v>1298</v>
      </c>
      <c r="G172" s="3009">
        <v>270.60000000000002</v>
      </c>
    </row>
    <row r="173" spans="1:7" s="1742" customFormat="1" ht="12.75" customHeight="1" x14ac:dyDescent="0.25">
      <c r="A173" s="1883">
        <v>24.21</v>
      </c>
      <c r="B173" s="1743" t="s">
        <v>168</v>
      </c>
      <c r="C173" s="1744">
        <v>5010</v>
      </c>
      <c r="D173" s="1745"/>
      <c r="E173" s="1746">
        <v>4121</v>
      </c>
      <c r="F173" s="1749" t="s">
        <v>1299</v>
      </c>
      <c r="G173" s="3009">
        <v>55.8</v>
      </c>
    </row>
    <row r="174" spans="1:7" s="1742" customFormat="1" ht="12.75" customHeight="1" x14ac:dyDescent="0.25">
      <c r="A174" s="1883">
        <v>97.02</v>
      </c>
      <c r="B174" s="1743" t="s">
        <v>168</v>
      </c>
      <c r="C174" s="1744">
        <v>5011</v>
      </c>
      <c r="D174" s="1745"/>
      <c r="E174" s="1746">
        <v>4121</v>
      </c>
      <c r="F174" s="1749" t="s">
        <v>1300</v>
      </c>
      <c r="G174" s="3009">
        <v>227.2</v>
      </c>
    </row>
    <row r="175" spans="1:7" s="1742" customFormat="1" ht="12.75" customHeight="1" x14ac:dyDescent="0.25">
      <c r="A175" s="1883">
        <v>77.67</v>
      </c>
      <c r="B175" s="1750" t="s">
        <v>168</v>
      </c>
      <c r="C175" s="1751">
        <v>5012</v>
      </c>
      <c r="D175" s="1752"/>
      <c r="E175" s="1740">
        <v>4121</v>
      </c>
      <c r="F175" s="1753" t="s">
        <v>1301</v>
      </c>
      <c r="G175" s="3008">
        <v>169.6</v>
      </c>
    </row>
    <row r="176" spans="1:7" s="1742" customFormat="1" ht="12.75" customHeight="1" x14ac:dyDescent="0.25">
      <c r="A176" s="1883">
        <v>52.65</v>
      </c>
      <c r="B176" s="1743" t="s">
        <v>168</v>
      </c>
      <c r="C176" s="1744">
        <v>5013</v>
      </c>
      <c r="D176" s="1745"/>
      <c r="E176" s="1746">
        <v>4121</v>
      </c>
      <c r="F176" s="1749" t="s">
        <v>1302</v>
      </c>
      <c r="G176" s="3009">
        <v>121.4</v>
      </c>
    </row>
    <row r="177" spans="1:7" s="1742" customFormat="1" ht="12.75" customHeight="1" x14ac:dyDescent="0.25">
      <c r="A177" s="1883">
        <v>21.24</v>
      </c>
      <c r="B177" s="1743" t="s">
        <v>168</v>
      </c>
      <c r="C177" s="1744">
        <v>5014</v>
      </c>
      <c r="D177" s="1745"/>
      <c r="E177" s="1746">
        <v>4121</v>
      </c>
      <c r="F177" s="1749" t="s">
        <v>1303</v>
      </c>
      <c r="G177" s="3009">
        <v>46.2</v>
      </c>
    </row>
    <row r="178" spans="1:7" s="1742" customFormat="1" ht="12.75" customHeight="1" x14ac:dyDescent="0.25">
      <c r="A178" s="1883">
        <v>19.260000000000002</v>
      </c>
      <c r="B178" s="1743" t="s">
        <v>168</v>
      </c>
      <c r="C178" s="1744">
        <v>5015</v>
      </c>
      <c r="D178" s="1745"/>
      <c r="E178" s="1746">
        <v>4121</v>
      </c>
      <c r="F178" s="1749" t="s">
        <v>1304</v>
      </c>
      <c r="G178" s="3009">
        <v>42</v>
      </c>
    </row>
    <row r="179" spans="1:7" s="1742" customFormat="1" ht="12.75" customHeight="1" x14ac:dyDescent="0.25">
      <c r="A179" s="1883">
        <v>9.99</v>
      </c>
      <c r="B179" s="1743" t="s">
        <v>168</v>
      </c>
      <c r="C179" s="1744">
        <v>5016</v>
      </c>
      <c r="D179" s="1745"/>
      <c r="E179" s="1746">
        <v>4121</v>
      </c>
      <c r="F179" s="1749" t="s">
        <v>1305</v>
      </c>
      <c r="G179" s="3009">
        <v>22.8</v>
      </c>
    </row>
    <row r="180" spans="1:7" s="1742" customFormat="1" ht="12.75" customHeight="1" x14ac:dyDescent="0.25">
      <c r="A180" s="1883">
        <v>51.39</v>
      </c>
      <c r="B180" s="1743" t="s">
        <v>168</v>
      </c>
      <c r="C180" s="1744">
        <v>5017</v>
      </c>
      <c r="D180" s="1745"/>
      <c r="E180" s="1746">
        <v>4121</v>
      </c>
      <c r="F180" s="1749" t="s">
        <v>1306</v>
      </c>
      <c r="G180" s="3009">
        <v>120</v>
      </c>
    </row>
    <row r="181" spans="1:7" s="1742" customFormat="1" ht="12.75" customHeight="1" x14ac:dyDescent="0.25">
      <c r="A181" s="1883">
        <v>62.1</v>
      </c>
      <c r="B181" s="1743" t="s">
        <v>168</v>
      </c>
      <c r="C181" s="1744">
        <v>5018</v>
      </c>
      <c r="D181" s="1745"/>
      <c r="E181" s="1746">
        <v>4121</v>
      </c>
      <c r="F181" s="1749" t="s">
        <v>1307</v>
      </c>
      <c r="G181" s="3009">
        <v>135.19999999999999</v>
      </c>
    </row>
    <row r="182" spans="1:7" s="1742" customFormat="1" ht="12.75" customHeight="1" x14ac:dyDescent="0.25">
      <c r="A182" s="1883">
        <v>8.1</v>
      </c>
      <c r="B182" s="1743" t="s">
        <v>168</v>
      </c>
      <c r="C182" s="1744">
        <v>5019</v>
      </c>
      <c r="D182" s="1745"/>
      <c r="E182" s="1746">
        <v>4121</v>
      </c>
      <c r="F182" s="1749" t="s">
        <v>1308</v>
      </c>
      <c r="G182" s="3009">
        <v>19.399999999999999</v>
      </c>
    </row>
    <row r="183" spans="1:7" s="1742" customFormat="1" ht="12.75" customHeight="1" x14ac:dyDescent="0.25">
      <c r="A183" s="1883">
        <v>22.41</v>
      </c>
      <c r="B183" s="1743" t="s">
        <v>168</v>
      </c>
      <c r="C183" s="1744">
        <v>5020</v>
      </c>
      <c r="D183" s="1745"/>
      <c r="E183" s="1746">
        <v>4121</v>
      </c>
      <c r="F183" s="1749" t="s">
        <v>1309</v>
      </c>
      <c r="G183" s="3009">
        <v>46.6</v>
      </c>
    </row>
    <row r="184" spans="1:7" s="1742" customFormat="1" ht="12.75" customHeight="1" x14ac:dyDescent="0.25">
      <c r="A184" s="1883">
        <v>171</v>
      </c>
      <c r="B184" s="1743" t="s">
        <v>168</v>
      </c>
      <c r="C184" s="1744">
        <v>5021</v>
      </c>
      <c r="D184" s="1745"/>
      <c r="E184" s="1746">
        <v>4121</v>
      </c>
      <c r="F184" s="1749" t="s">
        <v>1310</v>
      </c>
      <c r="G184" s="3009">
        <v>376</v>
      </c>
    </row>
    <row r="185" spans="1:7" s="1742" customFormat="1" ht="12.75" customHeight="1" x14ac:dyDescent="0.25">
      <c r="A185" s="1883">
        <v>54.54</v>
      </c>
      <c r="B185" s="1743" t="s">
        <v>168</v>
      </c>
      <c r="C185" s="1744">
        <v>5022</v>
      </c>
      <c r="D185" s="1745"/>
      <c r="E185" s="1746">
        <v>4121</v>
      </c>
      <c r="F185" s="1749" t="s">
        <v>1311</v>
      </c>
      <c r="G185" s="3009">
        <v>128.19999999999999</v>
      </c>
    </row>
    <row r="186" spans="1:7" s="1742" customFormat="1" ht="12.75" customHeight="1" x14ac:dyDescent="0.25">
      <c r="A186" s="1883">
        <v>89.64</v>
      </c>
      <c r="B186" s="1743" t="s">
        <v>168</v>
      </c>
      <c r="C186" s="1744">
        <v>5023</v>
      </c>
      <c r="D186" s="1745"/>
      <c r="E186" s="1746">
        <v>4121</v>
      </c>
      <c r="F186" s="1749" t="s">
        <v>1312</v>
      </c>
      <c r="G186" s="3009">
        <v>203</v>
      </c>
    </row>
    <row r="187" spans="1:7" s="1742" customFormat="1" ht="12.75" customHeight="1" x14ac:dyDescent="0.25">
      <c r="A187" s="1883">
        <v>42.39</v>
      </c>
      <c r="B187" s="1743" t="s">
        <v>168</v>
      </c>
      <c r="C187" s="1744">
        <v>5024</v>
      </c>
      <c r="D187" s="1745"/>
      <c r="E187" s="1746">
        <v>4121</v>
      </c>
      <c r="F187" s="1749" t="s">
        <v>1313</v>
      </c>
      <c r="G187" s="3009">
        <v>100.4</v>
      </c>
    </row>
    <row r="188" spans="1:7" s="1742" customFormat="1" ht="12.75" customHeight="1" x14ac:dyDescent="0.25">
      <c r="A188" s="1883">
        <v>21.87</v>
      </c>
      <c r="B188" s="1743" t="s">
        <v>168</v>
      </c>
      <c r="C188" s="1744">
        <v>5025</v>
      </c>
      <c r="D188" s="1745"/>
      <c r="E188" s="1746">
        <v>4121</v>
      </c>
      <c r="F188" s="1749" t="s">
        <v>1314</v>
      </c>
      <c r="G188" s="3009">
        <v>51.4</v>
      </c>
    </row>
    <row r="189" spans="1:7" s="1742" customFormat="1" ht="12.75" customHeight="1" x14ac:dyDescent="0.25">
      <c r="A189" s="1883">
        <v>19.079999999999998</v>
      </c>
      <c r="B189" s="1743" t="s">
        <v>168</v>
      </c>
      <c r="C189" s="1744">
        <v>5026</v>
      </c>
      <c r="D189" s="1745"/>
      <c r="E189" s="1746">
        <v>4121</v>
      </c>
      <c r="F189" s="1749" t="s">
        <v>1315</v>
      </c>
      <c r="G189" s="3009">
        <v>43.4</v>
      </c>
    </row>
    <row r="190" spans="1:7" s="1742" customFormat="1" ht="12.75" customHeight="1" x14ac:dyDescent="0.25">
      <c r="A190" s="1883">
        <v>69.12</v>
      </c>
      <c r="B190" s="1743" t="s">
        <v>168</v>
      </c>
      <c r="C190" s="1744">
        <v>5027</v>
      </c>
      <c r="D190" s="1745"/>
      <c r="E190" s="1746">
        <v>4121</v>
      </c>
      <c r="F190" s="1749" t="s">
        <v>1316</v>
      </c>
      <c r="G190" s="3009">
        <v>182.2</v>
      </c>
    </row>
    <row r="191" spans="1:7" s="1742" customFormat="1" ht="12.75" customHeight="1" x14ac:dyDescent="0.25">
      <c r="A191" s="1883">
        <v>17.91</v>
      </c>
      <c r="B191" s="1743" t="s">
        <v>168</v>
      </c>
      <c r="C191" s="1744">
        <v>5028</v>
      </c>
      <c r="D191" s="1745"/>
      <c r="E191" s="1746">
        <v>4121</v>
      </c>
      <c r="F191" s="1749" t="s">
        <v>1317</v>
      </c>
      <c r="G191" s="3009">
        <v>39.799999999999997</v>
      </c>
    </row>
    <row r="192" spans="1:7" s="1742" customFormat="1" ht="12.75" customHeight="1" x14ac:dyDescent="0.25">
      <c r="A192" s="1883">
        <v>148.77000000000001</v>
      </c>
      <c r="B192" s="1743" t="s">
        <v>168</v>
      </c>
      <c r="C192" s="1744">
        <v>5029</v>
      </c>
      <c r="D192" s="1745"/>
      <c r="E192" s="1746">
        <v>4121</v>
      </c>
      <c r="F192" s="1749" t="s">
        <v>1318</v>
      </c>
      <c r="G192" s="3009">
        <v>328.2</v>
      </c>
    </row>
    <row r="193" spans="1:7" s="1742" customFormat="1" ht="12.75" customHeight="1" x14ac:dyDescent="0.25">
      <c r="A193" s="1883">
        <v>43.47</v>
      </c>
      <c r="B193" s="1743" t="s">
        <v>168</v>
      </c>
      <c r="C193" s="1744">
        <v>5030</v>
      </c>
      <c r="D193" s="1745"/>
      <c r="E193" s="1746">
        <v>4121</v>
      </c>
      <c r="F193" s="1749" t="s">
        <v>1319</v>
      </c>
      <c r="G193" s="3009">
        <v>99</v>
      </c>
    </row>
    <row r="194" spans="1:7" s="1742" customFormat="1" ht="12.75" customHeight="1" x14ac:dyDescent="0.25">
      <c r="A194" s="1883">
        <v>17.55</v>
      </c>
      <c r="B194" s="1743" t="s">
        <v>168</v>
      </c>
      <c r="C194" s="1744">
        <v>5031</v>
      </c>
      <c r="D194" s="1745"/>
      <c r="E194" s="1746">
        <v>4121</v>
      </c>
      <c r="F194" s="1749" t="s">
        <v>1320</v>
      </c>
      <c r="G194" s="3009">
        <v>44.2</v>
      </c>
    </row>
    <row r="195" spans="1:7" s="1742" customFormat="1" ht="12.75" customHeight="1" x14ac:dyDescent="0.25">
      <c r="A195" s="1883">
        <v>32.76</v>
      </c>
      <c r="B195" s="1743" t="s">
        <v>168</v>
      </c>
      <c r="C195" s="1744">
        <v>5032</v>
      </c>
      <c r="D195" s="1745"/>
      <c r="E195" s="1746">
        <v>4121</v>
      </c>
      <c r="F195" s="1749" t="s">
        <v>1321</v>
      </c>
      <c r="G195" s="3009">
        <v>66.400000000000006</v>
      </c>
    </row>
    <row r="196" spans="1:7" s="1742" customFormat="1" ht="12.75" customHeight="1" x14ac:dyDescent="0.25">
      <c r="A196" s="1883">
        <v>86.58</v>
      </c>
      <c r="B196" s="1743" t="s">
        <v>168</v>
      </c>
      <c r="C196" s="1744">
        <v>5033</v>
      </c>
      <c r="D196" s="1745"/>
      <c r="E196" s="1746">
        <v>4121</v>
      </c>
      <c r="F196" s="1749" t="s">
        <v>1322</v>
      </c>
      <c r="G196" s="3009">
        <v>190</v>
      </c>
    </row>
    <row r="197" spans="1:7" s="1742" customFormat="1" ht="12.75" customHeight="1" x14ac:dyDescent="0.25">
      <c r="A197" s="1883">
        <v>15.12</v>
      </c>
      <c r="B197" s="1743" t="s">
        <v>168</v>
      </c>
      <c r="C197" s="1744">
        <v>5034</v>
      </c>
      <c r="D197" s="1745"/>
      <c r="E197" s="1746">
        <v>4121</v>
      </c>
      <c r="F197" s="1749" t="s">
        <v>1323</v>
      </c>
      <c r="G197" s="3009">
        <v>32.4</v>
      </c>
    </row>
    <row r="198" spans="1:7" s="1742" customFormat="1" ht="12.75" customHeight="1" x14ac:dyDescent="0.25">
      <c r="A198" s="1883">
        <v>54.99</v>
      </c>
      <c r="B198" s="1743" t="s">
        <v>168</v>
      </c>
      <c r="C198" s="1744">
        <v>5035</v>
      </c>
      <c r="D198" s="1745"/>
      <c r="E198" s="1746">
        <v>4121</v>
      </c>
      <c r="F198" s="1749" t="s">
        <v>1324</v>
      </c>
      <c r="G198" s="3009">
        <v>125.4</v>
      </c>
    </row>
    <row r="199" spans="1:7" s="1742" customFormat="1" ht="12.75" customHeight="1" x14ac:dyDescent="0.25">
      <c r="A199" s="1883">
        <v>157.68</v>
      </c>
      <c r="B199" s="1743" t="s">
        <v>168</v>
      </c>
      <c r="C199" s="1744">
        <v>5036</v>
      </c>
      <c r="D199" s="1745"/>
      <c r="E199" s="1746">
        <v>4121</v>
      </c>
      <c r="F199" s="1749" t="s">
        <v>1325</v>
      </c>
      <c r="G199" s="3009">
        <v>352</v>
      </c>
    </row>
    <row r="200" spans="1:7" s="1742" customFormat="1" ht="12.75" customHeight="1" x14ac:dyDescent="0.25">
      <c r="A200" s="1883">
        <v>39.78</v>
      </c>
      <c r="B200" s="1743" t="s">
        <v>168</v>
      </c>
      <c r="C200" s="1744">
        <v>5037</v>
      </c>
      <c r="D200" s="1745"/>
      <c r="E200" s="1746">
        <v>4121</v>
      </c>
      <c r="F200" s="1749" t="s">
        <v>1326</v>
      </c>
      <c r="G200" s="3009">
        <v>88.6</v>
      </c>
    </row>
    <row r="201" spans="1:7" s="1742" customFormat="1" ht="12.75" customHeight="1" x14ac:dyDescent="0.25">
      <c r="A201" s="1883">
        <v>52.02</v>
      </c>
      <c r="B201" s="1743" t="s">
        <v>168</v>
      </c>
      <c r="C201" s="1744">
        <v>5038</v>
      </c>
      <c r="D201" s="1745"/>
      <c r="E201" s="1746">
        <v>4121</v>
      </c>
      <c r="F201" s="1749" t="s">
        <v>1327</v>
      </c>
      <c r="G201" s="3009">
        <v>114.6</v>
      </c>
    </row>
    <row r="202" spans="1:7" s="1742" customFormat="1" ht="12.75" customHeight="1" x14ac:dyDescent="0.25">
      <c r="A202" s="1883">
        <v>58.77</v>
      </c>
      <c r="B202" s="1743" t="s">
        <v>168</v>
      </c>
      <c r="C202" s="1744">
        <v>5039</v>
      </c>
      <c r="D202" s="1745"/>
      <c r="E202" s="1746">
        <v>4121</v>
      </c>
      <c r="F202" s="1749" t="s">
        <v>1328</v>
      </c>
      <c r="G202" s="3009">
        <v>176</v>
      </c>
    </row>
    <row r="203" spans="1:7" s="1742" customFormat="1" ht="12.75" customHeight="1" x14ac:dyDescent="0.25">
      <c r="A203" s="1883">
        <v>304.834</v>
      </c>
      <c r="B203" s="1743" t="s">
        <v>168</v>
      </c>
      <c r="C203" s="1744">
        <v>5040</v>
      </c>
      <c r="D203" s="1745"/>
      <c r="E203" s="1746">
        <v>4121</v>
      </c>
      <c r="F203" s="1749" t="s">
        <v>1329</v>
      </c>
      <c r="G203" s="3009">
        <v>223.4</v>
      </c>
    </row>
    <row r="204" spans="1:7" s="1742" customFormat="1" ht="12.75" customHeight="1" x14ac:dyDescent="0.25">
      <c r="A204" s="1883">
        <v>17.100000000000001</v>
      </c>
      <c r="B204" s="1743" t="s">
        <v>168</v>
      </c>
      <c r="C204" s="1744">
        <v>5041</v>
      </c>
      <c r="D204" s="1745"/>
      <c r="E204" s="1746">
        <v>4121</v>
      </c>
      <c r="F204" s="1749" t="s">
        <v>1330</v>
      </c>
      <c r="G204" s="3009">
        <v>42.6</v>
      </c>
    </row>
    <row r="205" spans="1:7" s="1742" customFormat="1" ht="12.75" customHeight="1" x14ac:dyDescent="0.25">
      <c r="A205" s="1883">
        <v>22.41</v>
      </c>
      <c r="B205" s="1743" t="s">
        <v>168</v>
      </c>
      <c r="C205" s="1744">
        <v>5042</v>
      </c>
      <c r="D205" s="1745"/>
      <c r="E205" s="1746">
        <v>4121</v>
      </c>
      <c r="F205" s="1749" t="s">
        <v>1331</v>
      </c>
      <c r="G205" s="3009">
        <v>51.2</v>
      </c>
    </row>
    <row r="206" spans="1:7" s="1742" customFormat="1" ht="12.75" customHeight="1" x14ac:dyDescent="0.25">
      <c r="A206" s="1883">
        <v>24.21</v>
      </c>
      <c r="B206" s="1743" t="s">
        <v>168</v>
      </c>
      <c r="C206" s="1744">
        <v>5043</v>
      </c>
      <c r="D206" s="1745"/>
      <c r="E206" s="1746">
        <v>4121</v>
      </c>
      <c r="F206" s="1749" t="s">
        <v>1332</v>
      </c>
      <c r="G206" s="3009">
        <v>56.8</v>
      </c>
    </row>
    <row r="207" spans="1:7" s="1742" customFormat="1" ht="12.75" customHeight="1" x14ac:dyDescent="0.25">
      <c r="A207" s="1883">
        <v>100.08</v>
      </c>
      <c r="B207" s="1743" t="s">
        <v>168</v>
      </c>
      <c r="C207" s="1744">
        <v>5044</v>
      </c>
      <c r="D207" s="1745"/>
      <c r="E207" s="1746">
        <v>4121</v>
      </c>
      <c r="F207" s="1749" t="s">
        <v>1333</v>
      </c>
      <c r="G207" s="3009">
        <v>220.2</v>
      </c>
    </row>
    <row r="208" spans="1:7" s="1742" customFormat="1" ht="12.75" customHeight="1" x14ac:dyDescent="0.25">
      <c r="A208" s="1883">
        <v>143.16900000000001</v>
      </c>
      <c r="B208" s="1743" t="s">
        <v>168</v>
      </c>
      <c r="C208" s="1744">
        <v>5045</v>
      </c>
      <c r="D208" s="1745"/>
      <c r="E208" s="1746">
        <v>4121</v>
      </c>
      <c r="F208" s="1749" t="s">
        <v>1334</v>
      </c>
      <c r="G208" s="3009">
        <v>200</v>
      </c>
    </row>
    <row r="209" spans="1:7" s="1742" customFormat="1" ht="12.75" customHeight="1" x14ac:dyDescent="0.25">
      <c r="A209" s="1883">
        <v>21.96</v>
      </c>
      <c r="B209" s="1743" t="s">
        <v>168</v>
      </c>
      <c r="C209" s="1744">
        <v>5046</v>
      </c>
      <c r="D209" s="1745"/>
      <c r="E209" s="1746">
        <v>4121</v>
      </c>
      <c r="F209" s="1749" t="s">
        <v>1335</v>
      </c>
      <c r="G209" s="3009">
        <v>49.4</v>
      </c>
    </row>
    <row r="210" spans="1:7" s="1742" customFormat="1" ht="12.75" customHeight="1" x14ac:dyDescent="0.25">
      <c r="A210" s="1883">
        <v>39.6</v>
      </c>
      <c r="B210" s="1743" t="s">
        <v>168</v>
      </c>
      <c r="C210" s="1744">
        <v>5047</v>
      </c>
      <c r="D210" s="1745"/>
      <c r="E210" s="1746">
        <v>4121</v>
      </c>
      <c r="F210" s="1749" t="s">
        <v>1336</v>
      </c>
      <c r="G210" s="3009">
        <v>91.6</v>
      </c>
    </row>
    <row r="211" spans="1:7" s="1742" customFormat="1" ht="12.75" customHeight="1" x14ac:dyDescent="0.25">
      <c r="A211" s="1882">
        <v>8.4600000000000009</v>
      </c>
      <c r="B211" s="1750" t="s">
        <v>168</v>
      </c>
      <c r="C211" s="1751">
        <v>5048</v>
      </c>
      <c r="D211" s="1752"/>
      <c r="E211" s="1740">
        <v>4121</v>
      </c>
      <c r="F211" s="1753" t="s">
        <v>1337</v>
      </c>
      <c r="G211" s="3008">
        <v>20.6</v>
      </c>
    </row>
    <row r="212" spans="1:7" s="1742" customFormat="1" ht="12.75" customHeight="1" x14ac:dyDescent="0.25">
      <c r="A212" s="1883">
        <v>24.93</v>
      </c>
      <c r="B212" s="1743" t="s">
        <v>168</v>
      </c>
      <c r="C212" s="1744">
        <v>5049</v>
      </c>
      <c r="D212" s="1745"/>
      <c r="E212" s="1746">
        <v>4121</v>
      </c>
      <c r="F212" s="1749" t="s">
        <v>1338</v>
      </c>
      <c r="G212" s="3009">
        <v>57.4</v>
      </c>
    </row>
    <row r="213" spans="1:7" s="1742" customFormat="1" ht="12.75" customHeight="1" x14ac:dyDescent="0.25">
      <c r="A213" s="1883">
        <v>96.21</v>
      </c>
      <c r="B213" s="1743" t="s">
        <v>168</v>
      </c>
      <c r="C213" s="1744">
        <v>5050</v>
      </c>
      <c r="D213" s="1745"/>
      <c r="E213" s="1746">
        <v>4121</v>
      </c>
      <c r="F213" s="1749" t="s">
        <v>1339</v>
      </c>
      <c r="G213" s="3009">
        <v>221.2</v>
      </c>
    </row>
    <row r="214" spans="1:7" s="1742" customFormat="1" ht="12.75" customHeight="1" x14ac:dyDescent="0.25">
      <c r="A214" s="1883">
        <v>10.62</v>
      </c>
      <c r="B214" s="1743" t="s">
        <v>168</v>
      </c>
      <c r="C214" s="1744">
        <v>5051</v>
      </c>
      <c r="D214" s="1745"/>
      <c r="E214" s="1746">
        <v>4121</v>
      </c>
      <c r="F214" s="1749" t="s">
        <v>1340</v>
      </c>
      <c r="G214" s="3009">
        <v>22</v>
      </c>
    </row>
    <row r="215" spans="1:7" s="1742" customFormat="1" ht="12.75" customHeight="1" x14ac:dyDescent="0.25">
      <c r="A215" s="1883">
        <v>61.47</v>
      </c>
      <c r="B215" s="1743" t="s">
        <v>168</v>
      </c>
      <c r="C215" s="1744">
        <v>5052</v>
      </c>
      <c r="D215" s="1745"/>
      <c r="E215" s="1746">
        <v>4121</v>
      </c>
      <c r="F215" s="1749" t="s">
        <v>1341</v>
      </c>
      <c r="G215" s="3009">
        <v>135</v>
      </c>
    </row>
    <row r="216" spans="1:7" s="1742" customFormat="1" ht="12.75" customHeight="1" x14ac:dyDescent="0.25">
      <c r="A216" s="1883">
        <v>63.81</v>
      </c>
      <c r="B216" s="1743" t="s">
        <v>168</v>
      </c>
      <c r="C216" s="1744">
        <v>5053</v>
      </c>
      <c r="D216" s="1745"/>
      <c r="E216" s="1746">
        <v>4121</v>
      </c>
      <c r="F216" s="1749" t="s">
        <v>1342</v>
      </c>
      <c r="G216" s="3009">
        <v>138</v>
      </c>
    </row>
    <row r="217" spans="1:7" s="1742" customFormat="1" ht="12.75" customHeight="1" x14ac:dyDescent="0.25">
      <c r="A217" s="1883">
        <v>173.07</v>
      </c>
      <c r="B217" s="1743" t="s">
        <v>168</v>
      </c>
      <c r="C217" s="1744">
        <v>5054</v>
      </c>
      <c r="D217" s="1745"/>
      <c r="E217" s="1746">
        <v>4121</v>
      </c>
      <c r="F217" s="1749" t="s">
        <v>1343</v>
      </c>
      <c r="G217" s="3009">
        <v>369.4</v>
      </c>
    </row>
    <row r="218" spans="1:7" s="1742" customFormat="1" ht="12.75" customHeight="1" x14ac:dyDescent="0.25">
      <c r="A218" s="1883">
        <v>16.02</v>
      </c>
      <c r="B218" s="1743" t="s">
        <v>168</v>
      </c>
      <c r="C218" s="1744">
        <v>5055</v>
      </c>
      <c r="D218" s="1745"/>
      <c r="E218" s="1746">
        <v>4121</v>
      </c>
      <c r="F218" s="1749" t="s">
        <v>1344</v>
      </c>
      <c r="G218" s="3009">
        <v>35.799999999999997</v>
      </c>
    </row>
    <row r="219" spans="1:7" s="1742" customFormat="1" ht="12.75" customHeight="1" x14ac:dyDescent="0.25">
      <c r="A219" s="1883">
        <v>19.440000000000001</v>
      </c>
      <c r="B219" s="1743" t="s">
        <v>168</v>
      </c>
      <c r="C219" s="1744">
        <v>5056</v>
      </c>
      <c r="D219" s="1745"/>
      <c r="E219" s="1746">
        <v>4121</v>
      </c>
      <c r="F219" s="1749" t="s">
        <v>1345</v>
      </c>
      <c r="G219" s="3009">
        <v>45</v>
      </c>
    </row>
    <row r="220" spans="1:7" s="1742" customFormat="1" ht="12.75" customHeight="1" x14ac:dyDescent="0.25">
      <c r="A220" s="1883">
        <v>50.58</v>
      </c>
      <c r="B220" s="1743" t="s">
        <v>168</v>
      </c>
      <c r="C220" s="1744">
        <v>5057</v>
      </c>
      <c r="D220" s="1745"/>
      <c r="E220" s="1746">
        <v>4121</v>
      </c>
      <c r="F220" s="1749" t="s">
        <v>1346</v>
      </c>
      <c r="G220" s="3009">
        <v>118.4</v>
      </c>
    </row>
    <row r="221" spans="1:7" s="1742" customFormat="1" ht="12.75" customHeight="1" x14ac:dyDescent="0.25">
      <c r="A221" s="1883">
        <v>8.3699999999999992</v>
      </c>
      <c r="B221" s="1743" t="s">
        <v>168</v>
      </c>
      <c r="C221" s="1744">
        <v>5058</v>
      </c>
      <c r="D221" s="1745"/>
      <c r="E221" s="1746">
        <v>4121</v>
      </c>
      <c r="F221" s="1749" t="s">
        <v>1347</v>
      </c>
      <c r="G221" s="3009">
        <v>17.600000000000001</v>
      </c>
    </row>
    <row r="222" spans="1:7" s="1742" customFormat="1" ht="12.75" customHeight="1" x14ac:dyDescent="0.25">
      <c r="A222" s="1883">
        <v>20.52</v>
      </c>
      <c r="B222" s="1743" t="s">
        <v>168</v>
      </c>
      <c r="C222" s="1744">
        <v>5059</v>
      </c>
      <c r="D222" s="1745"/>
      <c r="E222" s="1746">
        <v>4121</v>
      </c>
      <c r="F222" s="1749" t="s">
        <v>1348</v>
      </c>
      <c r="G222" s="3009">
        <v>47.2</v>
      </c>
    </row>
    <row r="223" spans="1:7" s="1742" customFormat="1" ht="12.75" customHeight="1" x14ac:dyDescent="0.25">
      <c r="A223" s="1883">
        <v>85.68</v>
      </c>
      <c r="B223" s="1743" t="s">
        <v>168</v>
      </c>
      <c r="C223" s="1744">
        <v>5060</v>
      </c>
      <c r="D223" s="1745"/>
      <c r="E223" s="1746">
        <v>4121</v>
      </c>
      <c r="F223" s="1749" t="s">
        <v>1349</v>
      </c>
      <c r="G223" s="3009">
        <v>177</v>
      </c>
    </row>
    <row r="224" spans="1:7" s="1742" customFormat="1" ht="12.75" customHeight="1" x14ac:dyDescent="0.25">
      <c r="A224" s="1883">
        <v>34.74</v>
      </c>
      <c r="B224" s="1743" t="s">
        <v>168</v>
      </c>
      <c r="C224" s="1744">
        <v>5061</v>
      </c>
      <c r="D224" s="1745"/>
      <c r="E224" s="1746">
        <v>4121</v>
      </c>
      <c r="F224" s="1749" t="s">
        <v>1350</v>
      </c>
      <c r="G224" s="3009">
        <v>73.400000000000006</v>
      </c>
    </row>
    <row r="225" spans="1:7" s="1742" customFormat="1" ht="12.75" customHeight="1" x14ac:dyDescent="0.25">
      <c r="A225" s="1883">
        <v>54.81</v>
      </c>
      <c r="B225" s="1750" t="s">
        <v>168</v>
      </c>
      <c r="C225" s="1751">
        <v>5062</v>
      </c>
      <c r="D225" s="1752"/>
      <c r="E225" s="1740">
        <v>4121</v>
      </c>
      <c r="F225" s="1753" t="s">
        <v>1351</v>
      </c>
      <c r="G225" s="3008">
        <v>121.4</v>
      </c>
    </row>
    <row r="226" spans="1:7" s="1742" customFormat="1" ht="12.75" customHeight="1" x14ac:dyDescent="0.25">
      <c r="A226" s="1883">
        <v>36.72</v>
      </c>
      <c r="B226" s="1743" t="s">
        <v>168</v>
      </c>
      <c r="C226" s="1744">
        <v>5063</v>
      </c>
      <c r="D226" s="1745"/>
      <c r="E226" s="1746">
        <v>4121</v>
      </c>
      <c r="F226" s="1749" t="s">
        <v>1352</v>
      </c>
      <c r="G226" s="3009">
        <v>82.4</v>
      </c>
    </row>
    <row r="227" spans="1:7" s="1742" customFormat="1" ht="12.75" customHeight="1" x14ac:dyDescent="0.25">
      <c r="A227" s="1883">
        <v>44.73</v>
      </c>
      <c r="B227" s="1743" t="s">
        <v>168</v>
      </c>
      <c r="C227" s="1744">
        <v>5064</v>
      </c>
      <c r="D227" s="1745"/>
      <c r="E227" s="1746">
        <v>4121</v>
      </c>
      <c r="F227" s="1749" t="s">
        <v>1353</v>
      </c>
      <c r="G227" s="3009">
        <v>101.8</v>
      </c>
    </row>
    <row r="228" spans="1:7" s="1742" customFormat="1" ht="12.75" customHeight="1" thickBot="1" x14ac:dyDescent="0.3">
      <c r="A228" s="1884">
        <v>21.33</v>
      </c>
      <c r="B228" s="1754" t="s">
        <v>168</v>
      </c>
      <c r="C228" s="1755">
        <v>5065</v>
      </c>
      <c r="D228" s="1756"/>
      <c r="E228" s="1757">
        <v>4121</v>
      </c>
      <c r="F228" s="1758" t="s">
        <v>1354</v>
      </c>
      <c r="G228" s="3010">
        <v>48.8</v>
      </c>
    </row>
    <row r="231" spans="1:7" x14ac:dyDescent="0.25">
      <c r="G231" s="1708"/>
    </row>
    <row r="232" spans="1:7" x14ac:dyDescent="0.25">
      <c r="G232" s="1708"/>
    </row>
    <row r="233" spans="1:7" x14ac:dyDescent="0.25">
      <c r="G233" s="1708"/>
    </row>
    <row r="234" spans="1:7" x14ac:dyDescent="0.25">
      <c r="G234" s="1708"/>
    </row>
    <row r="235" spans="1:7" x14ac:dyDescent="0.25">
      <c r="G235" s="1708"/>
    </row>
    <row r="236" spans="1:7" x14ac:dyDescent="0.25">
      <c r="G236" s="1708"/>
    </row>
    <row r="237" spans="1:7" x14ac:dyDescent="0.25">
      <c r="G237" s="1708"/>
    </row>
    <row r="238" spans="1:7" x14ac:dyDescent="0.25">
      <c r="G238" s="1708"/>
    </row>
    <row r="239" spans="1:7" x14ac:dyDescent="0.25">
      <c r="G239" s="1708"/>
    </row>
    <row r="240" spans="1:7" x14ac:dyDescent="0.25">
      <c r="G240" s="1708"/>
    </row>
    <row r="241" spans="7:7" x14ac:dyDescent="0.25">
      <c r="G241" s="1708"/>
    </row>
    <row r="242" spans="7:7" x14ac:dyDescent="0.25">
      <c r="G242" s="1708"/>
    </row>
  </sheetData>
  <mergeCells count="3">
    <mergeCell ref="A1:G1"/>
    <mergeCell ref="A3:G3"/>
    <mergeCell ref="A5:G5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B75C-6446-4121-8DDA-B47C59F74BEA}">
  <sheetPr>
    <tabColor theme="9" tint="0.39997558519241921"/>
  </sheetPr>
  <dimension ref="A1:J59"/>
  <sheetViews>
    <sheetView topLeftCell="A7" zoomScaleNormal="100" workbookViewId="0">
      <selection activeCell="J46" sqref="J46"/>
    </sheetView>
  </sheetViews>
  <sheetFormatPr defaultRowHeight="12.75" x14ac:dyDescent="0.2"/>
  <cols>
    <col min="1" max="1" width="4.5703125" style="2169" customWidth="1"/>
    <col min="2" max="2" width="6.42578125" style="2157" customWidth="1"/>
    <col min="3" max="3" width="20.7109375" style="2157" customWidth="1"/>
    <col min="4" max="4" width="27.140625" style="2157" customWidth="1"/>
    <col min="5" max="5" width="13.28515625" style="2157" customWidth="1"/>
    <col min="6" max="6" width="14.85546875" style="2157" customWidth="1"/>
    <col min="7" max="7" width="14.5703125" style="2157" customWidth="1"/>
    <col min="8" max="8" width="3.5703125" style="2157" customWidth="1"/>
    <col min="9" max="9" width="9.140625" style="2157"/>
    <col min="10" max="10" width="22.140625" style="2157" customWidth="1"/>
    <col min="11" max="243" width="9.140625" style="2157"/>
    <col min="244" max="244" width="3.7109375" style="2157" customWidth="1"/>
    <col min="245" max="245" width="5.42578125" style="2157" customWidth="1"/>
    <col min="246" max="247" width="20.7109375" style="2157" customWidth="1"/>
    <col min="248" max="250" width="10" style="2157" bestFit="1" customWidth="1"/>
    <col min="251" max="251" width="9.28515625" style="2157" customWidth="1"/>
    <col min="252" max="252" width="11.7109375" style="2157" bestFit="1" customWidth="1"/>
    <col min="253" max="253" width="10.140625" style="2157" bestFit="1" customWidth="1"/>
    <col min="254" max="259" width="9.140625" style="2157"/>
    <col min="260" max="260" width="11.7109375" style="2157" bestFit="1" customWidth="1"/>
    <col min="261" max="499" width="9.140625" style="2157"/>
    <col min="500" max="500" width="3.7109375" style="2157" customWidth="1"/>
    <col min="501" max="501" width="5.42578125" style="2157" customWidth="1"/>
    <col min="502" max="503" width="20.7109375" style="2157" customWidth="1"/>
    <col min="504" max="506" width="10" style="2157" bestFit="1" customWidth="1"/>
    <col min="507" max="507" width="9.28515625" style="2157" customWidth="1"/>
    <col min="508" max="508" width="11.7109375" style="2157" bestFit="1" customWidth="1"/>
    <col min="509" max="509" width="10.140625" style="2157" bestFit="1" customWidth="1"/>
    <col min="510" max="515" width="9.140625" style="2157"/>
    <col min="516" max="516" width="11.7109375" style="2157" bestFit="1" customWidth="1"/>
    <col min="517" max="755" width="9.140625" style="2157"/>
    <col min="756" max="756" width="3.7109375" style="2157" customWidth="1"/>
    <col min="757" max="757" width="5.42578125" style="2157" customWidth="1"/>
    <col min="758" max="759" width="20.7109375" style="2157" customWidth="1"/>
    <col min="760" max="762" width="10" style="2157" bestFit="1" customWidth="1"/>
    <col min="763" max="763" width="9.28515625" style="2157" customWidth="1"/>
    <col min="764" max="764" width="11.7109375" style="2157" bestFit="1" customWidth="1"/>
    <col min="765" max="765" width="10.140625" style="2157" bestFit="1" customWidth="1"/>
    <col min="766" max="771" width="9.140625" style="2157"/>
    <col min="772" max="772" width="11.7109375" style="2157" bestFit="1" customWidth="1"/>
    <col min="773" max="1011" width="9.140625" style="2157"/>
    <col min="1012" max="1012" width="3.7109375" style="2157" customWidth="1"/>
    <col min="1013" max="1013" width="5.42578125" style="2157" customWidth="1"/>
    <col min="1014" max="1015" width="20.7109375" style="2157" customWidth="1"/>
    <col min="1016" max="1018" width="10" style="2157" bestFit="1" customWidth="1"/>
    <col min="1019" max="1019" width="9.28515625" style="2157" customWidth="1"/>
    <col min="1020" max="1020" width="11.7109375" style="2157" bestFit="1" customWidth="1"/>
    <col min="1021" max="1021" width="10.140625" style="2157" bestFit="1" customWidth="1"/>
    <col min="1022" max="1027" width="9.140625" style="2157"/>
    <col min="1028" max="1028" width="11.7109375" style="2157" bestFit="1" customWidth="1"/>
    <col min="1029" max="1267" width="9.140625" style="2157"/>
    <col min="1268" max="1268" width="3.7109375" style="2157" customWidth="1"/>
    <col min="1269" max="1269" width="5.42578125" style="2157" customWidth="1"/>
    <col min="1270" max="1271" width="20.7109375" style="2157" customWidth="1"/>
    <col min="1272" max="1274" width="10" style="2157" bestFit="1" customWidth="1"/>
    <col min="1275" max="1275" width="9.28515625" style="2157" customWidth="1"/>
    <col min="1276" max="1276" width="11.7109375" style="2157" bestFit="1" customWidth="1"/>
    <col min="1277" max="1277" width="10.140625" style="2157" bestFit="1" customWidth="1"/>
    <col min="1278" max="1283" width="9.140625" style="2157"/>
    <col min="1284" max="1284" width="11.7109375" style="2157" bestFit="1" customWidth="1"/>
    <col min="1285" max="1523" width="9.140625" style="2157"/>
    <col min="1524" max="1524" width="3.7109375" style="2157" customWidth="1"/>
    <col min="1525" max="1525" width="5.42578125" style="2157" customWidth="1"/>
    <col min="1526" max="1527" width="20.7109375" style="2157" customWidth="1"/>
    <col min="1528" max="1530" width="10" style="2157" bestFit="1" customWidth="1"/>
    <col min="1531" max="1531" width="9.28515625" style="2157" customWidth="1"/>
    <col min="1532" max="1532" width="11.7109375" style="2157" bestFit="1" customWidth="1"/>
    <col min="1533" max="1533" width="10.140625" style="2157" bestFit="1" customWidth="1"/>
    <col min="1534" max="1539" width="9.140625" style="2157"/>
    <col min="1540" max="1540" width="11.7109375" style="2157" bestFit="1" customWidth="1"/>
    <col min="1541" max="1779" width="9.140625" style="2157"/>
    <col min="1780" max="1780" width="3.7109375" style="2157" customWidth="1"/>
    <col min="1781" max="1781" width="5.42578125" style="2157" customWidth="1"/>
    <col min="1782" max="1783" width="20.7109375" style="2157" customWidth="1"/>
    <col min="1784" max="1786" width="10" style="2157" bestFit="1" customWidth="1"/>
    <col min="1787" max="1787" width="9.28515625" style="2157" customWidth="1"/>
    <col min="1788" max="1788" width="11.7109375" style="2157" bestFit="1" customWidth="1"/>
    <col min="1789" max="1789" width="10.140625" style="2157" bestFit="1" customWidth="1"/>
    <col min="1790" max="1795" width="9.140625" style="2157"/>
    <col min="1796" max="1796" width="11.7109375" style="2157" bestFit="1" customWidth="1"/>
    <col min="1797" max="2035" width="9.140625" style="2157"/>
    <col min="2036" max="2036" width="3.7109375" style="2157" customWidth="1"/>
    <col min="2037" max="2037" width="5.42578125" style="2157" customWidth="1"/>
    <col min="2038" max="2039" width="20.7109375" style="2157" customWidth="1"/>
    <col min="2040" max="2042" width="10" style="2157" bestFit="1" customWidth="1"/>
    <col min="2043" max="2043" width="9.28515625" style="2157" customWidth="1"/>
    <col min="2044" max="2044" width="11.7109375" style="2157" bestFit="1" customWidth="1"/>
    <col min="2045" max="2045" width="10.140625" style="2157" bestFit="1" customWidth="1"/>
    <col min="2046" max="2051" width="9.140625" style="2157"/>
    <col min="2052" max="2052" width="11.7109375" style="2157" bestFit="1" customWidth="1"/>
    <col min="2053" max="2291" width="9.140625" style="2157"/>
    <col min="2292" max="2292" width="3.7109375" style="2157" customWidth="1"/>
    <col min="2293" max="2293" width="5.42578125" style="2157" customWidth="1"/>
    <col min="2294" max="2295" width="20.7109375" style="2157" customWidth="1"/>
    <col min="2296" max="2298" width="10" style="2157" bestFit="1" customWidth="1"/>
    <col min="2299" max="2299" width="9.28515625" style="2157" customWidth="1"/>
    <col min="2300" max="2300" width="11.7109375" style="2157" bestFit="1" customWidth="1"/>
    <col min="2301" max="2301" width="10.140625" style="2157" bestFit="1" customWidth="1"/>
    <col min="2302" max="2307" width="9.140625" style="2157"/>
    <col min="2308" max="2308" width="11.7109375" style="2157" bestFit="1" customWidth="1"/>
    <col min="2309" max="2547" width="9.140625" style="2157"/>
    <col min="2548" max="2548" width="3.7109375" style="2157" customWidth="1"/>
    <col min="2549" max="2549" width="5.42578125" style="2157" customWidth="1"/>
    <col min="2550" max="2551" width="20.7109375" style="2157" customWidth="1"/>
    <col min="2552" max="2554" width="10" style="2157" bestFit="1" customWidth="1"/>
    <col min="2555" max="2555" width="9.28515625" style="2157" customWidth="1"/>
    <col min="2556" max="2556" width="11.7109375" style="2157" bestFit="1" customWidth="1"/>
    <col min="2557" max="2557" width="10.140625" style="2157" bestFit="1" customWidth="1"/>
    <col min="2558" max="2563" width="9.140625" style="2157"/>
    <col min="2564" max="2564" width="11.7109375" style="2157" bestFit="1" customWidth="1"/>
    <col min="2565" max="2803" width="9.140625" style="2157"/>
    <col min="2804" max="2804" width="3.7109375" style="2157" customWidth="1"/>
    <col min="2805" max="2805" width="5.42578125" style="2157" customWidth="1"/>
    <col min="2806" max="2807" width="20.7109375" style="2157" customWidth="1"/>
    <col min="2808" max="2810" width="10" style="2157" bestFit="1" customWidth="1"/>
    <col min="2811" max="2811" width="9.28515625" style="2157" customWidth="1"/>
    <col min="2812" max="2812" width="11.7109375" style="2157" bestFit="1" customWidth="1"/>
    <col min="2813" max="2813" width="10.140625" style="2157" bestFit="1" customWidth="1"/>
    <col min="2814" max="2819" width="9.140625" style="2157"/>
    <col min="2820" max="2820" width="11.7109375" style="2157" bestFit="1" customWidth="1"/>
    <col min="2821" max="3059" width="9.140625" style="2157"/>
    <col min="3060" max="3060" width="3.7109375" style="2157" customWidth="1"/>
    <col min="3061" max="3061" width="5.42578125" style="2157" customWidth="1"/>
    <col min="3062" max="3063" width="20.7109375" style="2157" customWidth="1"/>
    <col min="3064" max="3066" width="10" style="2157" bestFit="1" customWidth="1"/>
    <col min="3067" max="3067" width="9.28515625" style="2157" customWidth="1"/>
    <col min="3068" max="3068" width="11.7109375" style="2157" bestFit="1" customWidth="1"/>
    <col min="3069" max="3069" width="10.140625" style="2157" bestFit="1" customWidth="1"/>
    <col min="3070" max="3075" width="9.140625" style="2157"/>
    <col min="3076" max="3076" width="11.7109375" style="2157" bestFit="1" customWidth="1"/>
    <col min="3077" max="3315" width="9.140625" style="2157"/>
    <col min="3316" max="3316" width="3.7109375" style="2157" customWidth="1"/>
    <col min="3317" max="3317" width="5.42578125" style="2157" customWidth="1"/>
    <col min="3318" max="3319" width="20.7109375" style="2157" customWidth="1"/>
    <col min="3320" max="3322" width="10" style="2157" bestFit="1" customWidth="1"/>
    <col min="3323" max="3323" width="9.28515625" style="2157" customWidth="1"/>
    <col min="3324" max="3324" width="11.7109375" style="2157" bestFit="1" customWidth="1"/>
    <col min="3325" max="3325" width="10.140625" style="2157" bestFit="1" customWidth="1"/>
    <col min="3326" max="3331" width="9.140625" style="2157"/>
    <col min="3332" max="3332" width="11.7109375" style="2157" bestFit="1" customWidth="1"/>
    <col min="3333" max="3571" width="9.140625" style="2157"/>
    <col min="3572" max="3572" width="3.7109375" style="2157" customWidth="1"/>
    <col min="3573" max="3573" width="5.42578125" style="2157" customWidth="1"/>
    <col min="3574" max="3575" width="20.7109375" style="2157" customWidth="1"/>
    <col min="3576" max="3578" width="10" style="2157" bestFit="1" customWidth="1"/>
    <col min="3579" max="3579" width="9.28515625" style="2157" customWidth="1"/>
    <col min="3580" max="3580" width="11.7109375" style="2157" bestFit="1" customWidth="1"/>
    <col min="3581" max="3581" width="10.140625" style="2157" bestFit="1" customWidth="1"/>
    <col min="3582" max="3587" width="9.140625" style="2157"/>
    <col min="3588" max="3588" width="11.7109375" style="2157" bestFit="1" customWidth="1"/>
    <col min="3589" max="3827" width="9.140625" style="2157"/>
    <col min="3828" max="3828" width="3.7109375" style="2157" customWidth="1"/>
    <col min="3829" max="3829" width="5.42578125" style="2157" customWidth="1"/>
    <col min="3830" max="3831" width="20.7109375" style="2157" customWidth="1"/>
    <col min="3832" max="3834" width="10" style="2157" bestFit="1" customWidth="1"/>
    <col min="3835" max="3835" width="9.28515625" style="2157" customWidth="1"/>
    <col min="3836" max="3836" width="11.7109375" style="2157" bestFit="1" customWidth="1"/>
    <col min="3837" max="3837" width="10.140625" style="2157" bestFit="1" customWidth="1"/>
    <col min="3838" max="3843" width="9.140625" style="2157"/>
    <col min="3844" max="3844" width="11.7109375" style="2157" bestFit="1" customWidth="1"/>
    <col min="3845" max="4083" width="9.140625" style="2157"/>
    <col min="4084" max="4084" width="3.7109375" style="2157" customWidth="1"/>
    <col min="4085" max="4085" width="5.42578125" style="2157" customWidth="1"/>
    <col min="4086" max="4087" width="20.7109375" style="2157" customWidth="1"/>
    <col min="4088" max="4090" width="10" style="2157" bestFit="1" customWidth="1"/>
    <col min="4091" max="4091" width="9.28515625" style="2157" customWidth="1"/>
    <col min="4092" max="4092" width="11.7109375" style="2157" bestFit="1" customWidth="1"/>
    <col min="4093" max="4093" width="10.140625" style="2157" bestFit="1" customWidth="1"/>
    <col min="4094" max="4099" width="9.140625" style="2157"/>
    <col min="4100" max="4100" width="11.7109375" style="2157" bestFit="1" customWidth="1"/>
    <col min="4101" max="4339" width="9.140625" style="2157"/>
    <col min="4340" max="4340" width="3.7109375" style="2157" customWidth="1"/>
    <col min="4341" max="4341" width="5.42578125" style="2157" customWidth="1"/>
    <col min="4342" max="4343" width="20.7109375" style="2157" customWidth="1"/>
    <col min="4344" max="4346" width="10" style="2157" bestFit="1" customWidth="1"/>
    <col min="4347" max="4347" width="9.28515625" style="2157" customWidth="1"/>
    <col min="4348" max="4348" width="11.7109375" style="2157" bestFit="1" customWidth="1"/>
    <col min="4349" max="4349" width="10.140625" style="2157" bestFit="1" customWidth="1"/>
    <col min="4350" max="4355" width="9.140625" style="2157"/>
    <col min="4356" max="4356" width="11.7109375" style="2157" bestFit="1" customWidth="1"/>
    <col min="4357" max="4595" width="9.140625" style="2157"/>
    <col min="4596" max="4596" width="3.7109375" style="2157" customWidth="1"/>
    <col min="4597" max="4597" width="5.42578125" style="2157" customWidth="1"/>
    <col min="4598" max="4599" width="20.7109375" style="2157" customWidth="1"/>
    <col min="4600" max="4602" width="10" style="2157" bestFit="1" customWidth="1"/>
    <col min="4603" max="4603" width="9.28515625" style="2157" customWidth="1"/>
    <col min="4604" max="4604" width="11.7109375" style="2157" bestFit="1" customWidth="1"/>
    <col min="4605" max="4605" width="10.140625" style="2157" bestFit="1" customWidth="1"/>
    <col min="4606" max="4611" width="9.140625" style="2157"/>
    <col min="4612" max="4612" width="11.7109375" style="2157" bestFit="1" customWidth="1"/>
    <col min="4613" max="4851" width="9.140625" style="2157"/>
    <col min="4852" max="4852" width="3.7109375" style="2157" customWidth="1"/>
    <col min="4853" max="4853" width="5.42578125" style="2157" customWidth="1"/>
    <col min="4854" max="4855" width="20.7109375" style="2157" customWidth="1"/>
    <col min="4856" max="4858" width="10" style="2157" bestFit="1" customWidth="1"/>
    <col min="4859" max="4859" width="9.28515625" style="2157" customWidth="1"/>
    <col min="4860" max="4860" width="11.7109375" style="2157" bestFit="1" customWidth="1"/>
    <col min="4861" max="4861" width="10.140625" style="2157" bestFit="1" customWidth="1"/>
    <col min="4862" max="4867" width="9.140625" style="2157"/>
    <col min="4868" max="4868" width="11.7109375" style="2157" bestFit="1" customWidth="1"/>
    <col min="4869" max="5107" width="9.140625" style="2157"/>
    <col min="5108" max="5108" width="3.7109375" style="2157" customWidth="1"/>
    <col min="5109" max="5109" width="5.42578125" style="2157" customWidth="1"/>
    <col min="5110" max="5111" width="20.7109375" style="2157" customWidth="1"/>
    <col min="5112" max="5114" width="10" style="2157" bestFit="1" customWidth="1"/>
    <col min="5115" max="5115" width="9.28515625" style="2157" customWidth="1"/>
    <col min="5116" max="5116" width="11.7109375" style="2157" bestFit="1" customWidth="1"/>
    <col min="5117" max="5117" width="10.140625" style="2157" bestFit="1" customWidth="1"/>
    <col min="5118" max="5123" width="9.140625" style="2157"/>
    <col min="5124" max="5124" width="11.7109375" style="2157" bestFit="1" customWidth="1"/>
    <col min="5125" max="5363" width="9.140625" style="2157"/>
    <col min="5364" max="5364" width="3.7109375" style="2157" customWidth="1"/>
    <col min="5365" max="5365" width="5.42578125" style="2157" customWidth="1"/>
    <col min="5366" max="5367" width="20.7109375" style="2157" customWidth="1"/>
    <col min="5368" max="5370" width="10" style="2157" bestFit="1" customWidth="1"/>
    <col min="5371" max="5371" width="9.28515625" style="2157" customWidth="1"/>
    <col min="5372" max="5372" width="11.7109375" style="2157" bestFit="1" customWidth="1"/>
    <col min="5373" max="5373" width="10.140625" style="2157" bestFit="1" customWidth="1"/>
    <col min="5374" max="5379" width="9.140625" style="2157"/>
    <col min="5380" max="5380" width="11.7109375" style="2157" bestFit="1" customWidth="1"/>
    <col min="5381" max="5619" width="9.140625" style="2157"/>
    <col min="5620" max="5620" width="3.7109375" style="2157" customWidth="1"/>
    <col min="5621" max="5621" width="5.42578125" style="2157" customWidth="1"/>
    <col min="5622" max="5623" width="20.7109375" style="2157" customWidth="1"/>
    <col min="5624" max="5626" width="10" style="2157" bestFit="1" customWidth="1"/>
    <col min="5627" max="5627" width="9.28515625" style="2157" customWidth="1"/>
    <col min="5628" max="5628" width="11.7109375" style="2157" bestFit="1" customWidth="1"/>
    <col min="5629" max="5629" width="10.140625" style="2157" bestFit="1" customWidth="1"/>
    <col min="5630" max="5635" width="9.140625" style="2157"/>
    <col min="5636" max="5636" width="11.7109375" style="2157" bestFit="1" customWidth="1"/>
    <col min="5637" max="5875" width="9.140625" style="2157"/>
    <col min="5876" max="5876" width="3.7109375" style="2157" customWidth="1"/>
    <col min="5877" max="5877" width="5.42578125" style="2157" customWidth="1"/>
    <col min="5878" max="5879" width="20.7109375" style="2157" customWidth="1"/>
    <col min="5880" max="5882" width="10" style="2157" bestFit="1" customWidth="1"/>
    <col min="5883" max="5883" width="9.28515625" style="2157" customWidth="1"/>
    <col min="5884" max="5884" width="11.7109375" style="2157" bestFit="1" customWidth="1"/>
    <col min="5885" max="5885" width="10.140625" style="2157" bestFit="1" customWidth="1"/>
    <col min="5886" max="5891" width="9.140625" style="2157"/>
    <col min="5892" max="5892" width="11.7109375" style="2157" bestFit="1" customWidth="1"/>
    <col min="5893" max="6131" width="9.140625" style="2157"/>
    <col min="6132" max="6132" width="3.7109375" style="2157" customWidth="1"/>
    <col min="6133" max="6133" width="5.42578125" style="2157" customWidth="1"/>
    <col min="6134" max="6135" width="20.7109375" style="2157" customWidth="1"/>
    <col min="6136" max="6138" width="10" style="2157" bestFit="1" customWidth="1"/>
    <col min="6139" max="6139" width="9.28515625" style="2157" customWidth="1"/>
    <col min="6140" max="6140" width="11.7109375" style="2157" bestFit="1" customWidth="1"/>
    <col min="6141" max="6141" width="10.140625" style="2157" bestFit="1" customWidth="1"/>
    <col min="6142" max="6147" width="9.140625" style="2157"/>
    <col min="6148" max="6148" width="11.7109375" style="2157" bestFit="1" customWidth="1"/>
    <col min="6149" max="6387" width="9.140625" style="2157"/>
    <col min="6388" max="6388" width="3.7109375" style="2157" customWidth="1"/>
    <col min="6389" max="6389" width="5.42578125" style="2157" customWidth="1"/>
    <col min="6390" max="6391" width="20.7109375" style="2157" customWidth="1"/>
    <col min="6392" max="6394" width="10" style="2157" bestFit="1" customWidth="1"/>
    <col min="6395" max="6395" width="9.28515625" style="2157" customWidth="1"/>
    <col min="6396" max="6396" width="11.7109375" style="2157" bestFit="1" customWidth="1"/>
    <col min="6397" max="6397" width="10.140625" style="2157" bestFit="1" customWidth="1"/>
    <col min="6398" max="6403" width="9.140625" style="2157"/>
    <col min="6404" max="6404" width="11.7109375" style="2157" bestFit="1" customWidth="1"/>
    <col min="6405" max="6643" width="9.140625" style="2157"/>
    <col min="6644" max="6644" width="3.7109375" style="2157" customWidth="1"/>
    <col min="6645" max="6645" width="5.42578125" style="2157" customWidth="1"/>
    <col min="6646" max="6647" width="20.7109375" style="2157" customWidth="1"/>
    <col min="6648" max="6650" width="10" style="2157" bestFit="1" customWidth="1"/>
    <col min="6651" max="6651" width="9.28515625" style="2157" customWidth="1"/>
    <col min="6652" max="6652" width="11.7109375" style="2157" bestFit="1" customWidth="1"/>
    <col min="6653" max="6653" width="10.140625" style="2157" bestFit="1" customWidth="1"/>
    <col min="6654" max="6659" width="9.140625" style="2157"/>
    <col min="6660" max="6660" width="11.7109375" style="2157" bestFit="1" customWidth="1"/>
    <col min="6661" max="6899" width="9.140625" style="2157"/>
    <col min="6900" max="6900" width="3.7109375" style="2157" customWidth="1"/>
    <col min="6901" max="6901" width="5.42578125" style="2157" customWidth="1"/>
    <col min="6902" max="6903" width="20.7109375" style="2157" customWidth="1"/>
    <col min="6904" max="6906" width="10" style="2157" bestFit="1" customWidth="1"/>
    <col min="6907" max="6907" width="9.28515625" style="2157" customWidth="1"/>
    <col min="6908" max="6908" width="11.7109375" style="2157" bestFit="1" customWidth="1"/>
    <col min="6909" max="6909" width="10.140625" style="2157" bestFit="1" customWidth="1"/>
    <col min="6910" max="6915" width="9.140625" style="2157"/>
    <col min="6916" max="6916" width="11.7109375" style="2157" bestFit="1" customWidth="1"/>
    <col min="6917" max="7155" width="9.140625" style="2157"/>
    <col min="7156" max="7156" width="3.7109375" style="2157" customWidth="1"/>
    <col min="7157" max="7157" width="5.42578125" style="2157" customWidth="1"/>
    <col min="7158" max="7159" width="20.7109375" style="2157" customWidth="1"/>
    <col min="7160" max="7162" width="10" style="2157" bestFit="1" customWidth="1"/>
    <col min="7163" max="7163" width="9.28515625" style="2157" customWidth="1"/>
    <col min="7164" max="7164" width="11.7109375" style="2157" bestFit="1" customWidth="1"/>
    <col min="7165" max="7165" width="10.140625" style="2157" bestFit="1" customWidth="1"/>
    <col min="7166" max="7171" width="9.140625" style="2157"/>
    <col min="7172" max="7172" width="11.7109375" style="2157" bestFit="1" customWidth="1"/>
    <col min="7173" max="7411" width="9.140625" style="2157"/>
    <col min="7412" max="7412" width="3.7109375" style="2157" customWidth="1"/>
    <col min="7413" max="7413" width="5.42578125" style="2157" customWidth="1"/>
    <col min="7414" max="7415" width="20.7109375" style="2157" customWidth="1"/>
    <col min="7416" max="7418" width="10" style="2157" bestFit="1" customWidth="1"/>
    <col min="7419" max="7419" width="9.28515625" style="2157" customWidth="1"/>
    <col min="7420" max="7420" width="11.7109375" style="2157" bestFit="1" customWidth="1"/>
    <col min="7421" max="7421" width="10.140625" style="2157" bestFit="1" customWidth="1"/>
    <col min="7422" max="7427" width="9.140625" style="2157"/>
    <col min="7428" max="7428" width="11.7109375" style="2157" bestFit="1" customWidth="1"/>
    <col min="7429" max="7667" width="9.140625" style="2157"/>
    <col min="7668" max="7668" width="3.7109375" style="2157" customWidth="1"/>
    <col min="7669" max="7669" width="5.42578125" style="2157" customWidth="1"/>
    <col min="7670" max="7671" width="20.7109375" style="2157" customWidth="1"/>
    <col min="7672" max="7674" width="10" style="2157" bestFit="1" customWidth="1"/>
    <col min="7675" max="7675" width="9.28515625" style="2157" customWidth="1"/>
    <col min="7676" max="7676" width="11.7109375" style="2157" bestFit="1" customWidth="1"/>
    <col min="7677" max="7677" width="10.140625" style="2157" bestFit="1" customWidth="1"/>
    <col min="7678" max="7683" width="9.140625" style="2157"/>
    <col min="7684" max="7684" width="11.7109375" style="2157" bestFit="1" customWidth="1"/>
    <col min="7685" max="7923" width="9.140625" style="2157"/>
    <col min="7924" max="7924" width="3.7109375" style="2157" customWidth="1"/>
    <col min="7925" max="7925" width="5.42578125" style="2157" customWidth="1"/>
    <col min="7926" max="7927" width="20.7109375" style="2157" customWidth="1"/>
    <col min="7928" max="7930" width="10" style="2157" bestFit="1" customWidth="1"/>
    <col min="7931" max="7931" width="9.28515625" style="2157" customWidth="1"/>
    <col min="7932" max="7932" width="11.7109375" style="2157" bestFit="1" customWidth="1"/>
    <col min="7933" max="7933" width="10.140625" style="2157" bestFit="1" customWidth="1"/>
    <col min="7934" max="7939" width="9.140625" style="2157"/>
    <col min="7940" max="7940" width="11.7109375" style="2157" bestFit="1" customWidth="1"/>
    <col min="7941" max="8179" width="9.140625" style="2157"/>
    <col min="8180" max="8180" width="3.7109375" style="2157" customWidth="1"/>
    <col min="8181" max="8181" width="5.42578125" style="2157" customWidth="1"/>
    <col min="8182" max="8183" width="20.7109375" style="2157" customWidth="1"/>
    <col min="8184" max="8186" width="10" style="2157" bestFit="1" customWidth="1"/>
    <col min="8187" max="8187" width="9.28515625" style="2157" customWidth="1"/>
    <col min="8188" max="8188" width="11.7109375" style="2157" bestFit="1" customWidth="1"/>
    <col min="8189" max="8189" width="10.140625" style="2157" bestFit="1" customWidth="1"/>
    <col min="8190" max="8195" width="9.140625" style="2157"/>
    <col min="8196" max="8196" width="11.7109375" style="2157" bestFit="1" customWidth="1"/>
    <col min="8197" max="8435" width="9.140625" style="2157"/>
    <col min="8436" max="8436" width="3.7109375" style="2157" customWidth="1"/>
    <col min="8437" max="8437" width="5.42578125" style="2157" customWidth="1"/>
    <col min="8438" max="8439" width="20.7109375" style="2157" customWidth="1"/>
    <col min="8440" max="8442" width="10" style="2157" bestFit="1" customWidth="1"/>
    <col min="8443" max="8443" width="9.28515625" style="2157" customWidth="1"/>
    <col min="8444" max="8444" width="11.7109375" style="2157" bestFit="1" customWidth="1"/>
    <col min="8445" max="8445" width="10.140625" style="2157" bestFit="1" customWidth="1"/>
    <col min="8446" max="8451" width="9.140625" style="2157"/>
    <col min="8452" max="8452" width="11.7109375" style="2157" bestFit="1" customWidth="1"/>
    <col min="8453" max="8691" width="9.140625" style="2157"/>
    <col min="8692" max="8692" width="3.7109375" style="2157" customWidth="1"/>
    <col min="8693" max="8693" width="5.42578125" style="2157" customWidth="1"/>
    <col min="8694" max="8695" width="20.7109375" style="2157" customWidth="1"/>
    <col min="8696" max="8698" width="10" style="2157" bestFit="1" customWidth="1"/>
    <col min="8699" max="8699" width="9.28515625" style="2157" customWidth="1"/>
    <col min="8700" max="8700" width="11.7109375" style="2157" bestFit="1" customWidth="1"/>
    <col min="8701" max="8701" width="10.140625" style="2157" bestFit="1" customWidth="1"/>
    <col min="8702" max="8707" width="9.140625" style="2157"/>
    <col min="8708" max="8708" width="11.7109375" style="2157" bestFit="1" customWidth="1"/>
    <col min="8709" max="8947" width="9.140625" style="2157"/>
    <col min="8948" max="8948" width="3.7109375" style="2157" customWidth="1"/>
    <col min="8949" max="8949" width="5.42578125" style="2157" customWidth="1"/>
    <col min="8950" max="8951" width="20.7109375" style="2157" customWidth="1"/>
    <col min="8952" max="8954" width="10" style="2157" bestFit="1" customWidth="1"/>
    <col min="8955" max="8955" width="9.28515625" style="2157" customWidth="1"/>
    <col min="8956" max="8956" width="11.7109375" style="2157" bestFit="1" customWidth="1"/>
    <col min="8957" max="8957" width="10.140625" style="2157" bestFit="1" customWidth="1"/>
    <col min="8958" max="8963" width="9.140625" style="2157"/>
    <col min="8964" max="8964" width="11.7109375" style="2157" bestFit="1" customWidth="1"/>
    <col min="8965" max="9203" width="9.140625" style="2157"/>
    <col min="9204" max="9204" width="3.7109375" style="2157" customWidth="1"/>
    <col min="9205" max="9205" width="5.42578125" style="2157" customWidth="1"/>
    <col min="9206" max="9207" width="20.7109375" style="2157" customWidth="1"/>
    <col min="9208" max="9210" width="10" style="2157" bestFit="1" customWidth="1"/>
    <col min="9211" max="9211" width="9.28515625" style="2157" customWidth="1"/>
    <col min="9212" max="9212" width="11.7109375" style="2157" bestFit="1" customWidth="1"/>
    <col min="9213" max="9213" width="10.140625" style="2157" bestFit="1" customWidth="1"/>
    <col min="9214" max="9219" width="9.140625" style="2157"/>
    <col min="9220" max="9220" width="11.7109375" style="2157" bestFit="1" customWidth="1"/>
    <col min="9221" max="9459" width="9.140625" style="2157"/>
    <col min="9460" max="9460" width="3.7109375" style="2157" customWidth="1"/>
    <col min="9461" max="9461" width="5.42578125" style="2157" customWidth="1"/>
    <col min="9462" max="9463" width="20.7109375" style="2157" customWidth="1"/>
    <col min="9464" max="9466" width="10" style="2157" bestFit="1" customWidth="1"/>
    <col min="9467" max="9467" width="9.28515625" style="2157" customWidth="1"/>
    <col min="9468" max="9468" width="11.7109375" style="2157" bestFit="1" customWidth="1"/>
    <col min="9469" max="9469" width="10.140625" style="2157" bestFit="1" customWidth="1"/>
    <col min="9470" max="9475" width="9.140625" style="2157"/>
    <col min="9476" max="9476" width="11.7109375" style="2157" bestFit="1" customWidth="1"/>
    <col min="9477" max="9715" width="9.140625" style="2157"/>
    <col min="9716" max="9716" width="3.7109375" style="2157" customWidth="1"/>
    <col min="9717" max="9717" width="5.42578125" style="2157" customWidth="1"/>
    <col min="9718" max="9719" width="20.7109375" style="2157" customWidth="1"/>
    <col min="9720" max="9722" width="10" style="2157" bestFit="1" customWidth="1"/>
    <col min="9723" max="9723" width="9.28515625" style="2157" customWidth="1"/>
    <col min="9724" max="9724" width="11.7109375" style="2157" bestFit="1" customWidth="1"/>
    <col min="9725" max="9725" width="10.140625" style="2157" bestFit="1" customWidth="1"/>
    <col min="9726" max="9731" width="9.140625" style="2157"/>
    <col min="9732" max="9732" width="11.7109375" style="2157" bestFit="1" customWidth="1"/>
    <col min="9733" max="9971" width="9.140625" style="2157"/>
    <col min="9972" max="9972" width="3.7109375" style="2157" customWidth="1"/>
    <col min="9973" max="9973" width="5.42578125" style="2157" customWidth="1"/>
    <col min="9974" max="9975" width="20.7109375" style="2157" customWidth="1"/>
    <col min="9976" max="9978" width="10" style="2157" bestFit="1" customWidth="1"/>
    <col min="9979" max="9979" width="9.28515625" style="2157" customWidth="1"/>
    <col min="9980" max="9980" width="11.7109375" style="2157" bestFit="1" customWidth="1"/>
    <col min="9981" max="9981" width="10.140625" style="2157" bestFit="1" customWidth="1"/>
    <col min="9982" max="9987" width="9.140625" style="2157"/>
    <col min="9988" max="9988" width="11.7109375" style="2157" bestFit="1" customWidth="1"/>
    <col min="9989" max="10227" width="9.140625" style="2157"/>
    <col min="10228" max="10228" width="3.7109375" style="2157" customWidth="1"/>
    <col min="10229" max="10229" width="5.42578125" style="2157" customWidth="1"/>
    <col min="10230" max="10231" width="20.7109375" style="2157" customWidth="1"/>
    <col min="10232" max="10234" width="10" style="2157" bestFit="1" customWidth="1"/>
    <col min="10235" max="10235" width="9.28515625" style="2157" customWidth="1"/>
    <col min="10236" max="10236" width="11.7109375" style="2157" bestFit="1" customWidth="1"/>
    <col min="10237" max="10237" width="10.140625" style="2157" bestFit="1" customWidth="1"/>
    <col min="10238" max="10243" width="9.140625" style="2157"/>
    <col min="10244" max="10244" width="11.7109375" style="2157" bestFit="1" customWidth="1"/>
    <col min="10245" max="10483" width="9.140625" style="2157"/>
    <col min="10484" max="10484" width="3.7109375" style="2157" customWidth="1"/>
    <col min="10485" max="10485" width="5.42578125" style="2157" customWidth="1"/>
    <col min="10486" max="10487" width="20.7109375" style="2157" customWidth="1"/>
    <col min="10488" max="10490" width="10" style="2157" bestFit="1" customWidth="1"/>
    <col min="10491" max="10491" width="9.28515625" style="2157" customWidth="1"/>
    <col min="10492" max="10492" width="11.7109375" style="2157" bestFit="1" customWidth="1"/>
    <col min="10493" max="10493" width="10.140625" style="2157" bestFit="1" customWidth="1"/>
    <col min="10494" max="10499" width="9.140625" style="2157"/>
    <col min="10500" max="10500" width="11.7109375" style="2157" bestFit="1" customWidth="1"/>
    <col min="10501" max="10739" width="9.140625" style="2157"/>
    <col min="10740" max="10740" width="3.7109375" style="2157" customWidth="1"/>
    <col min="10741" max="10741" width="5.42578125" style="2157" customWidth="1"/>
    <col min="10742" max="10743" width="20.7109375" style="2157" customWidth="1"/>
    <col min="10744" max="10746" width="10" style="2157" bestFit="1" customWidth="1"/>
    <col min="10747" max="10747" width="9.28515625" style="2157" customWidth="1"/>
    <col min="10748" max="10748" width="11.7109375" style="2157" bestFit="1" customWidth="1"/>
    <col min="10749" max="10749" width="10.140625" style="2157" bestFit="1" customWidth="1"/>
    <col min="10750" max="10755" width="9.140625" style="2157"/>
    <col min="10756" max="10756" width="11.7109375" style="2157" bestFit="1" customWidth="1"/>
    <col min="10757" max="10995" width="9.140625" style="2157"/>
    <col min="10996" max="10996" width="3.7109375" style="2157" customWidth="1"/>
    <col min="10997" max="10997" width="5.42578125" style="2157" customWidth="1"/>
    <col min="10998" max="10999" width="20.7109375" style="2157" customWidth="1"/>
    <col min="11000" max="11002" width="10" style="2157" bestFit="1" customWidth="1"/>
    <col min="11003" max="11003" width="9.28515625" style="2157" customWidth="1"/>
    <col min="11004" max="11004" width="11.7109375" style="2157" bestFit="1" customWidth="1"/>
    <col min="11005" max="11005" width="10.140625" style="2157" bestFit="1" customWidth="1"/>
    <col min="11006" max="11011" width="9.140625" style="2157"/>
    <col min="11012" max="11012" width="11.7109375" style="2157" bestFit="1" customWidth="1"/>
    <col min="11013" max="11251" width="9.140625" style="2157"/>
    <col min="11252" max="11252" width="3.7109375" style="2157" customWidth="1"/>
    <col min="11253" max="11253" width="5.42578125" style="2157" customWidth="1"/>
    <col min="11254" max="11255" width="20.7109375" style="2157" customWidth="1"/>
    <col min="11256" max="11258" width="10" style="2157" bestFit="1" customWidth="1"/>
    <col min="11259" max="11259" width="9.28515625" style="2157" customWidth="1"/>
    <col min="11260" max="11260" width="11.7109375" style="2157" bestFit="1" customWidth="1"/>
    <col min="11261" max="11261" width="10.140625" style="2157" bestFit="1" customWidth="1"/>
    <col min="11262" max="11267" width="9.140625" style="2157"/>
    <col min="11268" max="11268" width="11.7109375" style="2157" bestFit="1" customWidth="1"/>
    <col min="11269" max="11507" width="9.140625" style="2157"/>
    <col min="11508" max="11508" width="3.7109375" style="2157" customWidth="1"/>
    <col min="11509" max="11509" width="5.42578125" style="2157" customWidth="1"/>
    <col min="11510" max="11511" width="20.7109375" style="2157" customWidth="1"/>
    <col min="11512" max="11514" width="10" style="2157" bestFit="1" customWidth="1"/>
    <col min="11515" max="11515" width="9.28515625" style="2157" customWidth="1"/>
    <col min="11516" max="11516" width="11.7109375" style="2157" bestFit="1" customWidth="1"/>
    <col min="11517" max="11517" width="10.140625" style="2157" bestFit="1" customWidth="1"/>
    <col min="11518" max="11523" width="9.140625" style="2157"/>
    <col min="11524" max="11524" width="11.7109375" style="2157" bestFit="1" customWidth="1"/>
    <col min="11525" max="11763" width="9.140625" style="2157"/>
    <col min="11764" max="11764" width="3.7109375" style="2157" customWidth="1"/>
    <col min="11765" max="11765" width="5.42578125" style="2157" customWidth="1"/>
    <col min="11766" max="11767" width="20.7109375" style="2157" customWidth="1"/>
    <col min="11768" max="11770" width="10" style="2157" bestFit="1" customWidth="1"/>
    <col min="11771" max="11771" width="9.28515625" style="2157" customWidth="1"/>
    <col min="11772" max="11772" width="11.7109375" style="2157" bestFit="1" customWidth="1"/>
    <col min="11773" max="11773" width="10.140625" style="2157" bestFit="1" customWidth="1"/>
    <col min="11774" max="11779" width="9.140625" style="2157"/>
    <col min="11780" max="11780" width="11.7109375" style="2157" bestFit="1" customWidth="1"/>
    <col min="11781" max="12019" width="9.140625" style="2157"/>
    <col min="12020" max="12020" width="3.7109375" style="2157" customWidth="1"/>
    <col min="12021" max="12021" width="5.42578125" style="2157" customWidth="1"/>
    <col min="12022" max="12023" width="20.7109375" style="2157" customWidth="1"/>
    <col min="12024" max="12026" width="10" style="2157" bestFit="1" customWidth="1"/>
    <col min="12027" max="12027" width="9.28515625" style="2157" customWidth="1"/>
    <col min="12028" max="12028" width="11.7109375" style="2157" bestFit="1" customWidth="1"/>
    <col min="12029" max="12029" width="10.140625" style="2157" bestFit="1" customWidth="1"/>
    <col min="12030" max="12035" width="9.140625" style="2157"/>
    <col min="12036" max="12036" width="11.7109375" style="2157" bestFit="1" customWidth="1"/>
    <col min="12037" max="12275" width="9.140625" style="2157"/>
    <col min="12276" max="12276" width="3.7109375" style="2157" customWidth="1"/>
    <col min="12277" max="12277" width="5.42578125" style="2157" customWidth="1"/>
    <col min="12278" max="12279" width="20.7109375" style="2157" customWidth="1"/>
    <col min="12280" max="12282" width="10" style="2157" bestFit="1" customWidth="1"/>
    <col min="12283" max="12283" width="9.28515625" style="2157" customWidth="1"/>
    <col min="12284" max="12284" width="11.7109375" style="2157" bestFit="1" customWidth="1"/>
    <col min="12285" max="12285" width="10.140625" style="2157" bestFit="1" customWidth="1"/>
    <col min="12286" max="12291" width="9.140625" style="2157"/>
    <col min="12292" max="12292" width="11.7109375" style="2157" bestFit="1" customWidth="1"/>
    <col min="12293" max="12531" width="9.140625" style="2157"/>
    <col min="12532" max="12532" width="3.7109375" style="2157" customWidth="1"/>
    <col min="12533" max="12533" width="5.42578125" style="2157" customWidth="1"/>
    <col min="12534" max="12535" width="20.7109375" style="2157" customWidth="1"/>
    <col min="12536" max="12538" width="10" style="2157" bestFit="1" customWidth="1"/>
    <col min="12539" max="12539" width="9.28515625" style="2157" customWidth="1"/>
    <col min="12540" max="12540" width="11.7109375" style="2157" bestFit="1" customWidth="1"/>
    <col min="12541" max="12541" width="10.140625" style="2157" bestFit="1" customWidth="1"/>
    <col min="12542" max="12547" width="9.140625" style="2157"/>
    <col min="12548" max="12548" width="11.7109375" style="2157" bestFit="1" customWidth="1"/>
    <col min="12549" max="12787" width="9.140625" style="2157"/>
    <col min="12788" max="12788" width="3.7109375" style="2157" customWidth="1"/>
    <col min="12789" max="12789" width="5.42578125" style="2157" customWidth="1"/>
    <col min="12790" max="12791" width="20.7109375" style="2157" customWidth="1"/>
    <col min="12792" max="12794" width="10" style="2157" bestFit="1" customWidth="1"/>
    <col min="12795" max="12795" width="9.28515625" style="2157" customWidth="1"/>
    <col min="12796" max="12796" width="11.7109375" style="2157" bestFit="1" customWidth="1"/>
    <col min="12797" max="12797" width="10.140625" style="2157" bestFit="1" customWidth="1"/>
    <col min="12798" max="12803" width="9.140625" style="2157"/>
    <col min="12804" max="12804" width="11.7109375" style="2157" bestFit="1" customWidth="1"/>
    <col min="12805" max="13043" width="9.140625" style="2157"/>
    <col min="13044" max="13044" width="3.7109375" style="2157" customWidth="1"/>
    <col min="13045" max="13045" width="5.42578125" style="2157" customWidth="1"/>
    <col min="13046" max="13047" width="20.7109375" style="2157" customWidth="1"/>
    <col min="13048" max="13050" width="10" style="2157" bestFit="1" customWidth="1"/>
    <col min="13051" max="13051" width="9.28515625" style="2157" customWidth="1"/>
    <col min="13052" max="13052" width="11.7109375" style="2157" bestFit="1" customWidth="1"/>
    <col min="13053" max="13053" width="10.140625" style="2157" bestFit="1" customWidth="1"/>
    <col min="13054" max="13059" width="9.140625" style="2157"/>
    <col min="13060" max="13060" width="11.7109375" style="2157" bestFit="1" customWidth="1"/>
    <col min="13061" max="13299" width="9.140625" style="2157"/>
    <col min="13300" max="13300" width="3.7109375" style="2157" customWidth="1"/>
    <col min="13301" max="13301" width="5.42578125" style="2157" customWidth="1"/>
    <col min="13302" max="13303" width="20.7109375" style="2157" customWidth="1"/>
    <col min="13304" max="13306" width="10" style="2157" bestFit="1" customWidth="1"/>
    <col min="13307" max="13307" width="9.28515625" style="2157" customWidth="1"/>
    <col min="13308" max="13308" width="11.7109375" style="2157" bestFit="1" customWidth="1"/>
    <col min="13309" max="13309" width="10.140625" style="2157" bestFit="1" customWidth="1"/>
    <col min="13310" max="13315" width="9.140625" style="2157"/>
    <col min="13316" max="13316" width="11.7109375" style="2157" bestFit="1" customWidth="1"/>
    <col min="13317" max="13555" width="9.140625" style="2157"/>
    <col min="13556" max="13556" width="3.7109375" style="2157" customWidth="1"/>
    <col min="13557" max="13557" width="5.42578125" style="2157" customWidth="1"/>
    <col min="13558" max="13559" width="20.7109375" style="2157" customWidth="1"/>
    <col min="13560" max="13562" width="10" style="2157" bestFit="1" customWidth="1"/>
    <col min="13563" max="13563" width="9.28515625" style="2157" customWidth="1"/>
    <col min="13564" max="13564" width="11.7109375" style="2157" bestFit="1" customWidth="1"/>
    <col min="13565" max="13565" width="10.140625" style="2157" bestFit="1" customWidth="1"/>
    <col min="13566" max="13571" width="9.140625" style="2157"/>
    <col min="13572" max="13572" width="11.7109375" style="2157" bestFit="1" customWidth="1"/>
    <col min="13573" max="13811" width="9.140625" style="2157"/>
    <col min="13812" max="13812" width="3.7109375" style="2157" customWidth="1"/>
    <col min="13813" max="13813" width="5.42578125" style="2157" customWidth="1"/>
    <col min="13814" max="13815" width="20.7109375" style="2157" customWidth="1"/>
    <col min="13816" max="13818" width="10" style="2157" bestFit="1" customWidth="1"/>
    <col min="13819" max="13819" width="9.28515625" style="2157" customWidth="1"/>
    <col min="13820" max="13820" width="11.7109375" style="2157" bestFit="1" customWidth="1"/>
    <col min="13821" max="13821" width="10.140625" style="2157" bestFit="1" customWidth="1"/>
    <col min="13822" max="13827" width="9.140625" style="2157"/>
    <col min="13828" max="13828" width="11.7109375" style="2157" bestFit="1" customWidth="1"/>
    <col min="13829" max="14067" width="9.140625" style="2157"/>
    <col min="14068" max="14068" width="3.7109375" style="2157" customWidth="1"/>
    <col min="14069" max="14069" width="5.42578125" style="2157" customWidth="1"/>
    <col min="14070" max="14071" width="20.7109375" style="2157" customWidth="1"/>
    <col min="14072" max="14074" width="10" style="2157" bestFit="1" customWidth="1"/>
    <col min="14075" max="14075" width="9.28515625" style="2157" customWidth="1"/>
    <col min="14076" max="14076" width="11.7109375" style="2157" bestFit="1" customWidth="1"/>
    <col min="14077" max="14077" width="10.140625" style="2157" bestFit="1" customWidth="1"/>
    <col min="14078" max="14083" width="9.140625" style="2157"/>
    <col min="14084" max="14084" width="11.7109375" style="2157" bestFit="1" customWidth="1"/>
    <col min="14085" max="14323" width="9.140625" style="2157"/>
    <col min="14324" max="14324" width="3.7109375" style="2157" customWidth="1"/>
    <col min="14325" max="14325" width="5.42578125" style="2157" customWidth="1"/>
    <col min="14326" max="14327" width="20.7109375" style="2157" customWidth="1"/>
    <col min="14328" max="14330" width="10" style="2157" bestFit="1" customWidth="1"/>
    <col min="14331" max="14331" width="9.28515625" style="2157" customWidth="1"/>
    <col min="14332" max="14332" width="11.7109375" style="2157" bestFit="1" customWidth="1"/>
    <col min="14333" max="14333" width="10.140625" style="2157" bestFit="1" customWidth="1"/>
    <col min="14334" max="14339" width="9.140625" style="2157"/>
    <col min="14340" max="14340" width="11.7109375" style="2157" bestFit="1" customWidth="1"/>
    <col min="14341" max="14579" width="9.140625" style="2157"/>
    <col min="14580" max="14580" width="3.7109375" style="2157" customWidth="1"/>
    <col min="14581" max="14581" width="5.42578125" style="2157" customWidth="1"/>
    <col min="14582" max="14583" width="20.7109375" style="2157" customWidth="1"/>
    <col min="14584" max="14586" width="10" style="2157" bestFit="1" customWidth="1"/>
    <col min="14587" max="14587" width="9.28515625" style="2157" customWidth="1"/>
    <col min="14588" max="14588" width="11.7109375" style="2157" bestFit="1" customWidth="1"/>
    <col min="14589" max="14589" width="10.140625" style="2157" bestFit="1" customWidth="1"/>
    <col min="14590" max="14595" width="9.140625" style="2157"/>
    <col min="14596" max="14596" width="11.7109375" style="2157" bestFit="1" customWidth="1"/>
    <col min="14597" max="14835" width="9.140625" style="2157"/>
    <col min="14836" max="14836" width="3.7109375" style="2157" customWidth="1"/>
    <col min="14837" max="14837" width="5.42578125" style="2157" customWidth="1"/>
    <col min="14838" max="14839" width="20.7109375" style="2157" customWidth="1"/>
    <col min="14840" max="14842" width="10" style="2157" bestFit="1" customWidth="1"/>
    <col min="14843" max="14843" width="9.28515625" style="2157" customWidth="1"/>
    <col min="14844" max="14844" width="11.7109375" style="2157" bestFit="1" customWidth="1"/>
    <col min="14845" max="14845" width="10.140625" style="2157" bestFit="1" customWidth="1"/>
    <col min="14846" max="14851" width="9.140625" style="2157"/>
    <col min="14852" max="14852" width="11.7109375" style="2157" bestFit="1" customWidth="1"/>
    <col min="14853" max="15091" width="9.140625" style="2157"/>
    <col min="15092" max="15092" width="3.7109375" style="2157" customWidth="1"/>
    <col min="15093" max="15093" width="5.42578125" style="2157" customWidth="1"/>
    <col min="15094" max="15095" width="20.7109375" style="2157" customWidth="1"/>
    <col min="15096" max="15098" width="10" style="2157" bestFit="1" customWidth="1"/>
    <col min="15099" max="15099" width="9.28515625" style="2157" customWidth="1"/>
    <col min="15100" max="15100" width="11.7109375" style="2157" bestFit="1" customWidth="1"/>
    <col min="15101" max="15101" width="10.140625" style="2157" bestFit="1" customWidth="1"/>
    <col min="15102" max="15107" width="9.140625" style="2157"/>
    <col min="15108" max="15108" width="11.7109375" style="2157" bestFit="1" customWidth="1"/>
    <col min="15109" max="15347" width="9.140625" style="2157"/>
    <col min="15348" max="15348" width="3.7109375" style="2157" customWidth="1"/>
    <col min="15349" max="15349" width="5.42578125" style="2157" customWidth="1"/>
    <col min="15350" max="15351" width="20.7109375" style="2157" customWidth="1"/>
    <col min="15352" max="15354" width="10" style="2157" bestFit="1" customWidth="1"/>
    <col min="15355" max="15355" width="9.28515625" style="2157" customWidth="1"/>
    <col min="15356" max="15356" width="11.7109375" style="2157" bestFit="1" customWidth="1"/>
    <col min="15357" max="15357" width="10.140625" style="2157" bestFit="1" customWidth="1"/>
    <col min="15358" max="15363" width="9.140625" style="2157"/>
    <col min="15364" max="15364" width="11.7109375" style="2157" bestFit="1" customWidth="1"/>
    <col min="15365" max="15603" width="9.140625" style="2157"/>
    <col min="15604" max="15604" width="3.7109375" style="2157" customWidth="1"/>
    <col min="15605" max="15605" width="5.42578125" style="2157" customWidth="1"/>
    <col min="15606" max="15607" width="20.7109375" style="2157" customWidth="1"/>
    <col min="15608" max="15610" width="10" style="2157" bestFit="1" customWidth="1"/>
    <col min="15611" max="15611" width="9.28515625" style="2157" customWidth="1"/>
    <col min="15612" max="15612" width="11.7109375" style="2157" bestFit="1" customWidth="1"/>
    <col min="15613" max="15613" width="10.140625" style="2157" bestFit="1" customWidth="1"/>
    <col min="15614" max="15619" width="9.140625" style="2157"/>
    <col min="15620" max="15620" width="11.7109375" style="2157" bestFit="1" customWidth="1"/>
    <col min="15621" max="15859" width="9.140625" style="2157"/>
    <col min="15860" max="15860" width="3.7109375" style="2157" customWidth="1"/>
    <col min="15861" max="15861" width="5.42578125" style="2157" customWidth="1"/>
    <col min="15862" max="15863" width="20.7109375" style="2157" customWidth="1"/>
    <col min="15864" max="15866" width="10" style="2157" bestFit="1" customWidth="1"/>
    <col min="15867" max="15867" width="9.28515625" style="2157" customWidth="1"/>
    <col min="15868" max="15868" width="11.7109375" style="2157" bestFit="1" customWidth="1"/>
    <col min="15869" max="15869" width="10.140625" style="2157" bestFit="1" customWidth="1"/>
    <col min="15870" max="15875" width="9.140625" style="2157"/>
    <col min="15876" max="15876" width="11.7109375" style="2157" bestFit="1" customWidth="1"/>
    <col min="15877" max="16115" width="9.140625" style="2157"/>
    <col min="16116" max="16116" width="3.7109375" style="2157" customWidth="1"/>
    <col min="16117" max="16117" width="5.42578125" style="2157" customWidth="1"/>
    <col min="16118" max="16119" width="20.7109375" style="2157" customWidth="1"/>
    <col min="16120" max="16122" width="10" style="2157" bestFit="1" customWidth="1"/>
    <col min="16123" max="16123" width="9.28515625" style="2157" customWidth="1"/>
    <col min="16124" max="16124" width="11.7109375" style="2157" bestFit="1" customWidth="1"/>
    <col min="16125" max="16125" width="10.140625" style="2157" bestFit="1" customWidth="1"/>
    <col min="16126" max="16131" width="9.140625" style="2157"/>
    <col min="16132" max="16132" width="11.7109375" style="2157" bestFit="1" customWidth="1"/>
    <col min="16133" max="16384" width="9.140625" style="2157"/>
  </cols>
  <sheetData>
    <row r="1" spans="1:8" s="727" customFormat="1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</row>
    <row r="2" spans="1:8" ht="12.75" customHeight="1" x14ac:dyDescent="0.25">
      <c r="A2" s="2167"/>
      <c r="B2" s="2168"/>
      <c r="C2" s="2168"/>
      <c r="D2" s="2168"/>
      <c r="E2" s="2168"/>
      <c r="F2" s="2168"/>
      <c r="G2" s="2168"/>
    </row>
    <row r="3" spans="1:8" ht="12.75" customHeight="1" x14ac:dyDescent="0.25">
      <c r="A3" s="2167"/>
      <c r="B3" s="2168"/>
      <c r="C3" s="2168"/>
      <c r="D3" s="2168"/>
      <c r="E3" s="2168"/>
      <c r="F3" s="2168"/>
      <c r="G3" s="2168"/>
    </row>
    <row r="4" spans="1:8" ht="12.75" customHeight="1" x14ac:dyDescent="0.2"/>
    <row r="5" spans="1:8" s="2171" customFormat="1" ht="20.25" customHeight="1" x14ac:dyDescent="0.25">
      <c r="A5" s="3047" t="s">
        <v>2349</v>
      </c>
      <c r="B5" s="3048"/>
      <c r="C5" s="3048"/>
      <c r="D5" s="3048"/>
      <c r="E5" s="3048"/>
      <c r="F5" s="3048"/>
      <c r="G5" s="3049"/>
      <c r="H5" s="2170"/>
    </row>
    <row r="6" spans="1:8" ht="13.5" thickBot="1" x14ac:dyDescent="0.25">
      <c r="G6" s="2172" t="s">
        <v>67</v>
      </c>
    </row>
    <row r="7" spans="1:8" s="2171" customFormat="1" ht="34.5" thickBot="1" x14ac:dyDescent="0.3">
      <c r="A7" s="3050" t="s">
        <v>2075</v>
      </c>
      <c r="B7" s="3051"/>
      <c r="C7" s="3051"/>
      <c r="D7" s="3052"/>
      <c r="E7" s="2174" t="s">
        <v>2151</v>
      </c>
      <c r="F7" s="2899" t="s">
        <v>2348</v>
      </c>
      <c r="G7" s="2175" t="s">
        <v>2153</v>
      </c>
    </row>
    <row r="8" spans="1:8" s="2171" customFormat="1" ht="13.5" customHeight="1" thickBot="1" x14ac:dyDescent="0.3">
      <c r="A8" s="3042" t="s">
        <v>2076</v>
      </c>
      <c r="B8" s="3043"/>
      <c r="C8" s="3043"/>
      <c r="D8" s="3044"/>
      <c r="E8" s="2176">
        <f>SUM(E9:E11)</f>
        <v>4932507.2</v>
      </c>
      <c r="F8" s="2177">
        <f>SUM(F9:F11)</f>
        <v>19476855.799999997</v>
      </c>
      <c r="G8" s="2178">
        <f>SUM(G9:G11)</f>
        <v>6135363.4699999997</v>
      </c>
    </row>
    <row r="9" spans="1:8" s="2171" customFormat="1" ht="13.5" customHeight="1" x14ac:dyDescent="0.25">
      <c r="A9" s="2179" t="s">
        <v>1</v>
      </c>
      <c r="B9" s="3060" t="s">
        <v>2077</v>
      </c>
      <c r="C9" s="3061"/>
      <c r="D9" s="3061"/>
      <c r="E9" s="2180">
        <v>4387507.2</v>
      </c>
      <c r="F9" s="2181">
        <v>14755095.359999999</v>
      </c>
      <c r="G9" s="2182">
        <f>G28+G45</f>
        <v>5172363.47</v>
      </c>
    </row>
    <row r="10" spans="1:8" s="2171" customFormat="1" ht="13.5" customHeight="1" x14ac:dyDescent="0.25">
      <c r="A10" s="2183" t="s">
        <v>1</v>
      </c>
      <c r="B10" s="3041" t="s">
        <v>2078</v>
      </c>
      <c r="C10" s="3053"/>
      <c r="D10" s="3054"/>
      <c r="E10" s="2184">
        <v>0</v>
      </c>
      <c r="F10" s="2185">
        <v>503238.45</v>
      </c>
      <c r="G10" s="2186">
        <v>150000</v>
      </c>
    </row>
    <row r="11" spans="1:8" s="2171" customFormat="1" ht="13.5" customHeight="1" thickBot="1" x14ac:dyDescent="0.3">
      <c r="A11" s="2187" t="s">
        <v>1</v>
      </c>
      <c r="B11" s="3055" t="s">
        <v>2079</v>
      </c>
      <c r="C11" s="3056"/>
      <c r="D11" s="3057"/>
      <c r="E11" s="2188">
        <v>545000</v>
      </c>
      <c r="F11" s="2189">
        <v>4218521.99</v>
      </c>
      <c r="G11" s="2190">
        <v>813000</v>
      </c>
    </row>
    <row r="12" spans="1:8" s="2171" customFormat="1" ht="13.5" customHeight="1" thickBot="1" x14ac:dyDescent="0.3">
      <c r="A12" s="3058" t="s">
        <v>2080</v>
      </c>
      <c r="B12" s="3058"/>
      <c r="C12" s="2191"/>
      <c r="D12" s="2191"/>
      <c r="E12" s="2192"/>
      <c r="F12" s="2193"/>
      <c r="G12" s="2192"/>
    </row>
    <row r="13" spans="1:8" s="2171" customFormat="1" ht="13.5" customHeight="1" thickBot="1" x14ac:dyDescent="0.3">
      <c r="A13" s="3042" t="s">
        <v>2081</v>
      </c>
      <c r="B13" s="3043"/>
      <c r="C13" s="3043"/>
      <c r="D13" s="3044"/>
      <c r="E13" s="2176">
        <f>E14</f>
        <v>4244730.62</v>
      </c>
      <c r="F13" s="2194">
        <f>F14+F15</f>
        <v>4572531.2600000007</v>
      </c>
      <c r="G13" s="2195">
        <f>SUM(G14:G15)</f>
        <v>4964226.5699999994</v>
      </c>
    </row>
    <row r="14" spans="1:8" s="2171" customFormat="1" ht="13.5" customHeight="1" x14ac:dyDescent="0.25">
      <c r="A14" s="2196" t="s">
        <v>1</v>
      </c>
      <c r="B14" s="3038" t="s">
        <v>2082</v>
      </c>
      <c r="C14" s="3038"/>
      <c r="D14" s="3039"/>
      <c r="E14" s="2184">
        <v>4244730.62</v>
      </c>
      <c r="F14" s="2197">
        <v>4572531.2600000007</v>
      </c>
      <c r="G14" s="2198">
        <v>4964226.5699999994</v>
      </c>
    </row>
    <row r="15" spans="1:8" s="2171" customFormat="1" ht="13.5" customHeight="1" thickBot="1" x14ac:dyDescent="0.3">
      <c r="A15" s="2183" t="s">
        <v>1</v>
      </c>
      <c r="B15" s="3040" t="s">
        <v>2083</v>
      </c>
      <c r="C15" s="3040"/>
      <c r="D15" s="3041"/>
      <c r="E15" s="2199">
        <v>0</v>
      </c>
      <c r="F15" s="2200">
        <v>0</v>
      </c>
      <c r="G15" s="2201">
        <v>0</v>
      </c>
    </row>
    <row r="16" spans="1:8" s="2171" customFormat="1" ht="13.5" customHeight="1" thickBot="1" x14ac:dyDescent="0.3">
      <c r="A16" s="3042" t="s">
        <v>2084</v>
      </c>
      <c r="B16" s="3043"/>
      <c r="C16" s="3043"/>
      <c r="D16" s="3044"/>
      <c r="E16" s="2176">
        <f>SUM(E17:E18)</f>
        <v>142776.57999999999</v>
      </c>
      <c r="F16" s="2177">
        <f>SUM(F17:F18)</f>
        <v>10685802.549999999</v>
      </c>
      <c r="G16" s="2178">
        <f>SUM(G17:G18)</f>
        <v>358136.9</v>
      </c>
    </row>
    <row r="17" spans="1:10" s="2171" customFormat="1" ht="13.5" customHeight="1" x14ac:dyDescent="0.25">
      <c r="A17" s="2196" t="s">
        <v>1</v>
      </c>
      <c r="B17" s="3038" t="s">
        <v>2085</v>
      </c>
      <c r="C17" s="3038"/>
      <c r="D17" s="3039"/>
      <c r="E17" s="2184">
        <v>142776.57999999999</v>
      </c>
      <c r="F17" s="2197">
        <v>10182564.1</v>
      </c>
      <c r="G17" s="2198">
        <v>208136.9</v>
      </c>
    </row>
    <row r="18" spans="1:10" s="2171" customFormat="1" ht="13.5" customHeight="1" thickBot="1" x14ac:dyDescent="0.3">
      <c r="A18" s="2183" t="s">
        <v>1</v>
      </c>
      <c r="B18" s="3038" t="s">
        <v>2086</v>
      </c>
      <c r="C18" s="3038"/>
      <c r="D18" s="3039"/>
      <c r="E18" s="2202">
        <v>0</v>
      </c>
      <c r="F18" s="2203">
        <v>503238.45</v>
      </c>
      <c r="G18" s="2204">
        <v>150000</v>
      </c>
    </row>
    <row r="19" spans="1:10" s="2171" customFormat="1" ht="13.5" customHeight="1" thickBot="1" x14ac:dyDescent="0.3">
      <c r="A19" s="3042" t="s">
        <v>399</v>
      </c>
      <c r="B19" s="3043"/>
      <c r="C19" s="3043"/>
      <c r="D19" s="3044"/>
      <c r="E19" s="2176">
        <f>E20</f>
        <v>545000</v>
      </c>
      <c r="F19" s="2177">
        <f>F20</f>
        <v>4218521.99</v>
      </c>
      <c r="G19" s="2178">
        <f>G20</f>
        <v>813000</v>
      </c>
    </row>
    <row r="20" spans="1:10" s="2171" customFormat="1" ht="13.5" customHeight="1" thickBot="1" x14ac:dyDescent="0.3">
      <c r="A20" s="2205" t="s">
        <v>1</v>
      </c>
      <c r="B20" s="3045" t="s">
        <v>2087</v>
      </c>
      <c r="C20" s="3046"/>
      <c r="D20" s="3046"/>
      <c r="E20" s="2206">
        <v>545000</v>
      </c>
      <c r="F20" s="2207">
        <v>4218521.99</v>
      </c>
      <c r="G20" s="2208">
        <v>813000</v>
      </c>
    </row>
    <row r="21" spans="1:10" s="2171" customFormat="1" ht="13.5" customHeight="1" thickBot="1" x14ac:dyDescent="0.3">
      <c r="A21" s="3042" t="s">
        <v>2076</v>
      </c>
      <c r="B21" s="3043"/>
      <c r="C21" s="3043"/>
      <c r="D21" s="3044"/>
      <c r="E21" s="2176">
        <f>E13+E16+E19</f>
        <v>4932507.2</v>
      </c>
      <c r="F21" s="2194">
        <f>F13+F16+F19</f>
        <v>19476855.799999997</v>
      </c>
      <c r="G21" s="2195">
        <f>G13+G16+G19</f>
        <v>6135363.4699999997</v>
      </c>
    </row>
    <row r="22" spans="1:10" ht="10.5" customHeight="1" x14ac:dyDescent="0.2">
      <c r="A22" s="2209"/>
      <c r="B22" s="2160"/>
      <c r="C22" s="2160"/>
      <c r="D22" s="2160"/>
      <c r="E22" s="2160"/>
      <c r="F22" s="2160"/>
      <c r="G22" s="2160"/>
    </row>
    <row r="23" spans="1:10" ht="13.5" customHeight="1" x14ac:dyDescent="0.2">
      <c r="A23" s="2210"/>
      <c r="B23" s="2211"/>
      <c r="C23" s="2211"/>
      <c r="D23" s="2211"/>
      <c r="E23" s="2211"/>
      <c r="F23" s="2211"/>
      <c r="G23" s="2211"/>
    </row>
    <row r="24" spans="1:10" ht="10.5" customHeight="1" x14ac:dyDescent="0.2">
      <c r="A24" s="2209"/>
      <c r="B24" s="2160"/>
      <c r="C24" s="2160"/>
      <c r="D24" s="2160"/>
      <c r="E24" s="2212"/>
      <c r="F24" s="2212"/>
    </row>
    <row r="25" spans="1:10" s="2171" customFormat="1" ht="20.25" customHeight="1" x14ac:dyDescent="0.25">
      <c r="A25" s="3047" t="s">
        <v>2665</v>
      </c>
      <c r="B25" s="3048"/>
      <c r="C25" s="3048"/>
      <c r="D25" s="3048"/>
      <c r="E25" s="3048"/>
      <c r="F25" s="3048"/>
      <c r="G25" s="3049"/>
    </row>
    <row r="26" spans="1:10" ht="13.5" thickBot="1" x14ac:dyDescent="0.25">
      <c r="E26" s="2212"/>
      <c r="F26" s="2212"/>
      <c r="G26" s="2172" t="s">
        <v>67</v>
      </c>
    </row>
    <row r="27" spans="1:10" s="2171" customFormat="1" ht="35.25" customHeight="1" thickBot="1" x14ac:dyDescent="0.3">
      <c r="A27" s="3050" t="s">
        <v>2075</v>
      </c>
      <c r="B27" s="3051"/>
      <c r="C27" s="3051"/>
      <c r="D27" s="3052"/>
      <c r="E27" s="2174" t="s">
        <v>2151</v>
      </c>
      <c r="F27" s="2899" t="s">
        <v>2348</v>
      </c>
      <c r="G27" s="2175" t="s">
        <v>2153</v>
      </c>
    </row>
    <row r="28" spans="1:10" s="2171" customFormat="1" ht="13.5" customHeight="1" thickBot="1" x14ac:dyDescent="0.3">
      <c r="A28" s="2173" t="s">
        <v>1</v>
      </c>
      <c r="B28" s="3026" t="s">
        <v>2088</v>
      </c>
      <c r="C28" s="3026"/>
      <c r="D28" s="3027"/>
      <c r="E28" s="2176">
        <f>SUM(E29:E42)</f>
        <v>4244730.62</v>
      </c>
      <c r="F28" s="2194">
        <f>SUM(F29:F42)</f>
        <v>4572531.2600000007</v>
      </c>
      <c r="G28" s="2195">
        <f>SUM(G29:G42)</f>
        <v>4964226.5699999994</v>
      </c>
    </row>
    <row r="29" spans="1:10" s="2171" customFormat="1" ht="13.5" customHeight="1" x14ac:dyDescent="0.25">
      <c r="A29" s="2213" t="s">
        <v>2</v>
      </c>
      <c r="B29" s="2214" t="s">
        <v>2089</v>
      </c>
      <c r="C29" s="3028" t="s">
        <v>2090</v>
      </c>
      <c r="D29" s="3029"/>
      <c r="E29" s="2184">
        <v>4100000</v>
      </c>
      <c r="F29" s="2185">
        <v>4350000</v>
      </c>
      <c r="G29" s="2215">
        <v>4810000</v>
      </c>
    </row>
    <row r="30" spans="1:10" s="2171" customFormat="1" ht="13.5" customHeight="1" x14ac:dyDescent="0.25">
      <c r="A30" s="2183" t="s">
        <v>2</v>
      </c>
      <c r="B30" s="2216" t="s">
        <v>2091</v>
      </c>
      <c r="C30" s="3034" t="s">
        <v>2092</v>
      </c>
      <c r="D30" s="3035"/>
      <c r="E30" s="2199">
        <v>600</v>
      </c>
      <c r="F30" s="2217">
        <v>600</v>
      </c>
      <c r="G30" s="2186">
        <v>600</v>
      </c>
    </row>
    <row r="31" spans="1:10" s="2171" customFormat="1" ht="13.5" customHeight="1" x14ac:dyDescent="0.25">
      <c r="A31" s="2183" t="s">
        <v>2</v>
      </c>
      <c r="B31" s="2216" t="s">
        <v>2091</v>
      </c>
      <c r="C31" s="3034" t="s">
        <v>2093</v>
      </c>
      <c r="D31" s="3035"/>
      <c r="E31" s="2199">
        <v>19320</v>
      </c>
      <c r="F31" s="2217">
        <v>57768.03</v>
      </c>
      <c r="G31" s="2186">
        <v>19320</v>
      </c>
    </row>
    <row r="32" spans="1:10" s="2171" customFormat="1" ht="13.5" customHeight="1" x14ac:dyDescent="0.25">
      <c r="A32" s="2183" t="s">
        <v>2</v>
      </c>
      <c r="B32" s="2216">
        <v>2122</v>
      </c>
      <c r="C32" s="3034" t="s">
        <v>2094</v>
      </c>
      <c r="D32" s="3035"/>
      <c r="E32" s="2199">
        <v>24691</v>
      </c>
      <c r="F32" s="2217">
        <v>22977.59</v>
      </c>
      <c r="G32" s="2186">
        <v>24862.53</v>
      </c>
      <c r="J32" s="2218"/>
    </row>
    <row r="33" spans="1:10" s="2171" customFormat="1" ht="13.5" customHeight="1" x14ac:dyDescent="0.25">
      <c r="A33" s="2183" t="s">
        <v>2</v>
      </c>
      <c r="B33" s="2216">
        <v>2122</v>
      </c>
      <c r="C33" s="3034" t="s">
        <v>2095</v>
      </c>
      <c r="D33" s="3035"/>
      <c r="E33" s="2199">
        <v>7639.12</v>
      </c>
      <c r="F33" s="2217">
        <v>7773.9</v>
      </c>
      <c r="G33" s="2186">
        <v>7612.64</v>
      </c>
      <c r="H33" s="2883"/>
      <c r="J33" s="2218"/>
    </row>
    <row r="34" spans="1:10" s="2171" customFormat="1" ht="13.5" customHeight="1" x14ac:dyDescent="0.25">
      <c r="A34" s="2183" t="s">
        <v>2</v>
      </c>
      <c r="B34" s="2216">
        <v>2122</v>
      </c>
      <c r="C34" s="3034" t="s">
        <v>2096</v>
      </c>
      <c r="D34" s="3035"/>
      <c r="E34" s="2199">
        <v>0</v>
      </c>
      <c r="F34" s="2217">
        <v>0</v>
      </c>
      <c r="G34" s="2186">
        <v>0</v>
      </c>
      <c r="H34" s="2883"/>
      <c r="J34" s="2218"/>
    </row>
    <row r="35" spans="1:10" s="2171" customFormat="1" ht="13.5" customHeight="1" x14ac:dyDescent="0.25">
      <c r="A35" s="2183" t="s">
        <v>2</v>
      </c>
      <c r="B35" s="2216">
        <v>2122</v>
      </c>
      <c r="C35" s="3034" t="s">
        <v>2097</v>
      </c>
      <c r="D35" s="3035"/>
      <c r="E35" s="2199">
        <v>8337</v>
      </c>
      <c r="F35" s="2217">
        <v>8337</v>
      </c>
      <c r="G35" s="2186">
        <v>8709.01</v>
      </c>
      <c r="H35" s="2883"/>
      <c r="I35" s="2218"/>
      <c r="J35" s="2218"/>
    </row>
    <row r="36" spans="1:10" s="2171" customFormat="1" ht="13.5" customHeight="1" x14ac:dyDescent="0.25">
      <c r="A36" s="2183" t="s">
        <v>2</v>
      </c>
      <c r="B36" s="2216">
        <v>2122</v>
      </c>
      <c r="C36" s="3034" t="s">
        <v>2098</v>
      </c>
      <c r="D36" s="3035"/>
      <c r="E36" s="2199">
        <v>9000</v>
      </c>
      <c r="F36" s="2217">
        <v>7322.81</v>
      </c>
      <c r="G36" s="2186">
        <v>7198.39</v>
      </c>
      <c r="H36" s="2883"/>
    </row>
    <row r="37" spans="1:10" s="2171" customFormat="1" ht="13.5" customHeight="1" x14ac:dyDescent="0.25">
      <c r="A37" s="2183" t="s">
        <v>2</v>
      </c>
      <c r="B37" s="2216">
        <v>2122</v>
      </c>
      <c r="C37" s="3034" t="s">
        <v>2099</v>
      </c>
      <c r="D37" s="3035"/>
      <c r="E37" s="2199">
        <v>232</v>
      </c>
      <c r="F37" s="2217">
        <v>232</v>
      </c>
      <c r="G37" s="2186">
        <v>234</v>
      </c>
      <c r="H37" s="2883"/>
      <c r="J37" s="2218"/>
    </row>
    <row r="38" spans="1:10" s="2171" customFormat="1" ht="13.5" customHeight="1" x14ac:dyDescent="0.25">
      <c r="A38" s="2183" t="s">
        <v>2</v>
      </c>
      <c r="B38" s="2216">
        <v>2122</v>
      </c>
      <c r="C38" s="3034" t="s">
        <v>2100</v>
      </c>
      <c r="D38" s="3035"/>
      <c r="E38" s="2199">
        <v>0</v>
      </c>
      <c r="F38" s="2217">
        <v>0</v>
      </c>
      <c r="G38" s="2186">
        <v>0</v>
      </c>
    </row>
    <row r="39" spans="1:10" s="2171" customFormat="1" ht="13.5" customHeight="1" x14ac:dyDescent="0.25">
      <c r="A39" s="2183" t="s">
        <v>2</v>
      </c>
      <c r="B39" s="2216">
        <v>2122</v>
      </c>
      <c r="C39" s="3034" t="s">
        <v>2101</v>
      </c>
      <c r="D39" s="3035"/>
      <c r="E39" s="2199">
        <v>0</v>
      </c>
      <c r="F39" s="2217">
        <v>6315</v>
      </c>
      <c r="G39" s="2186">
        <v>0</v>
      </c>
    </row>
    <row r="40" spans="1:10" s="2171" customFormat="1" ht="13.5" customHeight="1" x14ac:dyDescent="0.25">
      <c r="A40" s="2183" t="s">
        <v>2</v>
      </c>
      <c r="B40" s="2216" t="s">
        <v>2102</v>
      </c>
      <c r="C40" s="3034" t="s">
        <v>2103</v>
      </c>
      <c r="D40" s="3035"/>
      <c r="E40" s="2199">
        <v>45000</v>
      </c>
      <c r="F40" s="2217">
        <v>45000</v>
      </c>
      <c r="G40" s="2186">
        <v>50000</v>
      </c>
    </row>
    <row r="41" spans="1:10" s="2171" customFormat="1" ht="13.5" customHeight="1" x14ac:dyDescent="0.25">
      <c r="A41" s="2183" t="s">
        <v>2</v>
      </c>
      <c r="B41" s="2216" t="s">
        <v>2104</v>
      </c>
      <c r="C41" s="3034" t="s">
        <v>2105</v>
      </c>
      <c r="D41" s="3035"/>
      <c r="E41" s="2199">
        <v>0</v>
      </c>
      <c r="F41" s="2217">
        <v>9646.73</v>
      </c>
      <c r="G41" s="2186">
        <v>0</v>
      </c>
      <c r="H41" s="2219"/>
    </row>
    <row r="42" spans="1:10" s="2171" customFormat="1" ht="13.5" customHeight="1" thickBot="1" x14ac:dyDescent="0.3">
      <c r="A42" s="2220" t="s">
        <v>2</v>
      </c>
      <c r="B42" s="2221" t="s">
        <v>2106</v>
      </c>
      <c r="C42" s="3036" t="s">
        <v>2107</v>
      </c>
      <c r="D42" s="3037"/>
      <c r="E42" s="2202">
        <v>29911.5</v>
      </c>
      <c r="F42" s="2222">
        <v>56558.2</v>
      </c>
      <c r="G42" s="2223">
        <v>35690</v>
      </c>
    </row>
    <row r="43" spans="1:10" s="2171" customFormat="1" ht="13.5" customHeight="1" thickBot="1" x14ac:dyDescent="0.3">
      <c r="A43" s="2173" t="s">
        <v>1</v>
      </c>
      <c r="B43" s="3026" t="s">
        <v>2664</v>
      </c>
      <c r="C43" s="3026"/>
      <c r="D43" s="3027"/>
      <c r="E43" s="2176">
        <f>SUM(E44:E44)</f>
        <v>0</v>
      </c>
      <c r="F43" s="2194">
        <f>F44</f>
        <v>0</v>
      </c>
      <c r="G43" s="2195">
        <f>SUM(G44:G44)</f>
        <v>0</v>
      </c>
    </row>
    <row r="44" spans="1:10" s="2171" customFormat="1" ht="13.5" customHeight="1" thickBot="1" x14ac:dyDescent="0.3">
      <c r="A44" s="2213" t="s">
        <v>2</v>
      </c>
      <c r="B44" s="2214" t="s">
        <v>2108</v>
      </c>
      <c r="C44" s="3028" t="s">
        <v>2109</v>
      </c>
      <c r="D44" s="3029"/>
      <c r="E44" s="2184">
        <v>0</v>
      </c>
      <c r="F44" s="2185">
        <v>0</v>
      </c>
      <c r="G44" s="2215">
        <v>0</v>
      </c>
    </row>
    <row r="45" spans="1:10" s="2171" customFormat="1" ht="13.5" customHeight="1" thickBot="1" x14ac:dyDescent="0.3">
      <c r="A45" s="2173" t="s">
        <v>1</v>
      </c>
      <c r="B45" s="3026" t="s">
        <v>1139</v>
      </c>
      <c r="C45" s="3026"/>
      <c r="D45" s="3027"/>
      <c r="E45" s="2176">
        <f>SUM(E46:E48)</f>
        <v>142776.57999999999</v>
      </c>
      <c r="F45" s="2194">
        <f>SUM(F46:F48)</f>
        <v>10182564.1</v>
      </c>
      <c r="G45" s="2195">
        <f>SUM(G46:G48)</f>
        <v>208136.9</v>
      </c>
    </row>
    <row r="46" spans="1:10" s="2171" customFormat="1" ht="13.5" customHeight="1" x14ac:dyDescent="0.25">
      <c r="A46" s="2213" t="s">
        <v>2</v>
      </c>
      <c r="B46" s="2214">
        <v>4112</v>
      </c>
      <c r="C46" s="3028" t="s">
        <v>2110</v>
      </c>
      <c r="D46" s="3029"/>
      <c r="E46" s="2184">
        <v>115205.7</v>
      </c>
      <c r="F46" s="2185">
        <v>115205.7</v>
      </c>
      <c r="G46" s="2215">
        <v>118301.5</v>
      </c>
      <c r="J46" s="2218"/>
    </row>
    <row r="47" spans="1:10" s="2171" customFormat="1" ht="13.5" customHeight="1" x14ac:dyDescent="0.25">
      <c r="A47" s="2220" t="s">
        <v>2</v>
      </c>
      <c r="B47" s="2224" t="s">
        <v>2111</v>
      </c>
      <c r="C47" s="2225" t="s">
        <v>2112</v>
      </c>
      <c r="D47" s="2226"/>
      <c r="E47" s="2202">
        <v>0</v>
      </c>
      <c r="F47" s="2222">
        <v>10036815.630000001</v>
      </c>
      <c r="G47" s="2223">
        <v>0</v>
      </c>
    </row>
    <row r="48" spans="1:10" s="2171" customFormat="1" ht="13.5" customHeight="1" thickBot="1" x14ac:dyDescent="0.3">
      <c r="A48" s="2227" t="s">
        <v>2</v>
      </c>
      <c r="B48" s="2228">
        <v>4121</v>
      </c>
      <c r="C48" s="3030" t="s">
        <v>2113</v>
      </c>
      <c r="D48" s="3031"/>
      <c r="E48" s="2229">
        <v>27570.880000000001</v>
      </c>
      <c r="F48" s="2679">
        <v>30542.77</v>
      </c>
      <c r="G48" s="2230">
        <v>89835.4</v>
      </c>
    </row>
    <row r="49" spans="1:7" s="2171" customFormat="1" ht="13.5" customHeight="1" thickBot="1" x14ac:dyDescent="0.3">
      <c r="A49" s="2173" t="s">
        <v>1</v>
      </c>
      <c r="B49" s="3026" t="s">
        <v>2114</v>
      </c>
      <c r="C49" s="3026"/>
      <c r="D49" s="3027"/>
      <c r="E49" s="2176">
        <f>SUM(E50:E50)</f>
        <v>0</v>
      </c>
      <c r="F49" s="2194">
        <f>F50</f>
        <v>503238.45</v>
      </c>
      <c r="G49" s="2195">
        <f>SUM(G50:G50)</f>
        <v>150000</v>
      </c>
    </row>
    <row r="50" spans="1:7" s="2171" customFormat="1" ht="13.5" customHeight="1" thickBot="1" x14ac:dyDescent="0.3">
      <c r="A50" s="2220" t="s">
        <v>2</v>
      </c>
      <c r="B50" s="2231" t="s">
        <v>2115</v>
      </c>
      <c r="C50" s="3030" t="s">
        <v>2116</v>
      </c>
      <c r="D50" s="3031"/>
      <c r="E50" s="2202">
        <v>0</v>
      </c>
      <c r="F50" s="2222">
        <v>503238.45</v>
      </c>
      <c r="G50" s="2223">
        <v>150000</v>
      </c>
    </row>
    <row r="51" spans="1:7" s="2171" customFormat="1" ht="13.5" customHeight="1" thickBot="1" x14ac:dyDescent="0.3">
      <c r="A51" s="2173" t="s">
        <v>1</v>
      </c>
      <c r="B51" s="3027" t="s">
        <v>399</v>
      </c>
      <c r="C51" s="3032"/>
      <c r="D51" s="3033"/>
      <c r="E51" s="2176">
        <f>E52</f>
        <v>545000</v>
      </c>
      <c r="F51" s="2194">
        <f>F52</f>
        <v>4218521.99</v>
      </c>
      <c r="G51" s="2195">
        <f>G52</f>
        <v>813000</v>
      </c>
    </row>
    <row r="52" spans="1:7" s="2171" customFormat="1" ht="13.5" customHeight="1" thickBot="1" x14ac:dyDescent="0.3">
      <c r="A52" s="2220" t="s">
        <v>2</v>
      </c>
      <c r="B52" s="2221">
        <v>8115</v>
      </c>
      <c r="C52" s="3024" t="s">
        <v>2087</v>
      </c>
      <c r="D52" s="3025"/>
      <c r="E52" s="2232">
        <v>545000</v>
      </c>
      <c r="F52" s="2233">
        <v>4218521.99</v>
      </c>
      <c r="G52" s="2234">
        <v>813000</v>
      </c>
    </row>
    <row r="53" spans="1:7" s="2171" customFormat="1" ht="13.5" customHeight="1" thickBot="1" x14ac:dyDescent="0.3">
      <c r="A53" s="2173" t="s">
        <v>1</v>
      </c>
      <c r="B53" s="3026" t="s">
        <v>2117</v>
      </c>
      <c r="C53" s="3026"/>
      <c r="D53" s="3027"/>
      <c r="E53" s="2176">
        <f>E28+E43+E45+E49+E51</f>
        <v>4932507.2</v>
      </c>
      <c r="F53" s="2194">
        <f>F28+F45+F43+F49+F51</f>
        <v>19476855.799999997</v>
      </c>
      <c r="G53" s="2195">
        <f>G28+G43+G45+G49+G51</f>
        <v>6135363.4699999997</v>
      </c>
    </row>
    <row r="55" spans="1:7" x14ac:dyDescent="0.2">
      <c r="E55" s="2898"/>
      <c r="F55" s="2898"/>
    </row>
    <row r="56" spans="1:7" x14ac:dyDescent="0.2">
      <c r="G56" s="2235"/>
    </row>
    <row r="57" spans="1:7" x14ac:dyDescent="0.2">
      <c r="E57" s="2235"/>
      <c r="F57" s="2235"/>
      <c r="G57" s="2235"/>
    </row>
    <row r="58" spans="1:7" x14ac:dyDescent="0.2">
      <c r="G58" s="2235"/>
    </row>
    <row r="59" spans="1:7" x14ac:dyDescent="0.2">
      <c r="E59" s="2236"/>
    </row>
  </sheetData>
  <mergeCells count="44">
    <mergeCell ref="B10:D10"/>
    <mergeCell ref="B11:D11"/>
    <mergeCell ref="A12:B12"/>
    <mergeCell ref="A13:D13"/>
    <mergeCell ref="A1:G1"/>
    <mergeCell ref="A5:G5"/>
    <mergeCell ref="A7:D7"/>
    <mergeCell ref="A8:D8"/>
    <mergeCell ref="B9:D9"/>
    <mergeCell ref="B14:D14"/>
    <mergeCell ref="B15:D15"/>
    <mergeCell ref="C32:D32"/>
    <mergeCell ref="B17:D17"/>
    <mergeCell ref="B18:D18"/>
    <mergeCell ref="A19:D19"/>
    <mergeCell ref="B20:D20"/>
    <mergeCell ref="A21:D21"/>
    <mergeCell ref="A25:G25"/>
    <mergeCell ref="A27:D27"/>
    <mergeCell ref="A16:D16"/>
    <mergeCell ref="B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B43:D43"/>
    <mergeCell ref="C38:D38"/>
    <mergeCell ref="C39:D39"/>
    <mergeCell ref="C40:D40"/>
    <mergeCell ref="C41:D41"/>
    <mergeCell ref="C42:D42"/>
    <mergeCell ref="C52:D52"/>
    <mergeCell ref="B53:D53"/>
    <mergeCell ref="B45:D45"/>
    <mergeCell ref="C46:D46"/>
    <mergeCell ref="C48:D48"/>
    <mergeCell ref="B49:D49"/>
    <mergeCell ref="C50:D50"/>
    <mergeCell ref="B51:D5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63FD-D5EB-4BA9-ADAB-75AC7793FEE6}">
  <sheetPr>
    <tabColor theme="9" tint="0.39997558519241921"/>
  </sheetPr>
  <dimension ref="A1:G164"/>
  <sheetViews>
    <sheetView topLeftCell="A101" zoomScaleNormal="100" workbookViewId="0">
      <selection activeCell="I143" sqref="I143"/>
    </sheetView>
  </sheetViews>
  <sheetFormatPr defaultRowHeight="12.75" x14ac:dyDescent="0.2"/>
  <cols>
    <col min="1" max="1" width="12.140625" style="2157" customWidth="1"/>
    <col min="2" max="2" width="3.7109375" style="2157" customWidth="1"/>
    <col min="3" max="5" width="5.42578125" style="2157" customWidth="1"/>
    <col min="6" max="6" width="70" style="2157" customWidth="1"/>
    <col min="7" max="7" width="13.7109375" style="2157" customWidth="1"/>
    <col min="8" max="175" width="9.140625" style="2157"/>
    <col min="176" max="176" width="8.140625" style="2157" customWidth="1"/>
    <col min="177" max="177" width="3.7109375" style="2157" customWidth="1"/>
    <col min="178" max="180" width="5.42578125" style="2157" customWidth="1"/>
    <col min="181" max="181" width="50.28515625" style="2157" customWidth="1"/>
    <col min="182" max="182" width="12.7109375" style="2157" customWidth="1"/>
    <col min="183" max="183" width="11.7109375" style="2157" bestFit="1" customWidth="1"/>
    <col min="184" max="184" width="9.140625" style="2157"/>
    <col min="185" max="185" width="11.42578125" style="2157" customWidth="1"/>
    <col min="186" max="186" width="11.7109375" style="2157" bestFit="1" customWidth="1"/>
    <col min="187" max="188" width="10" style="2157" bestFit="1" customWidth="1"/>
    <col min="189" max="189" width="4.5703125" style="2157" customWidth="1"/>
    <col min="190" max="190" width="9.140625" style="2157"/>
    <col min="191" max="191" width="4" style="2157" bestFit="1" customWidth="1"/>
    <col min="192" max="192" width="15.28515625" style="2157" customWidth="1"/>
    <col min="193" max="193" width="9.140625" style="2157"/>
    <col min="194" max="194" width="11.7109375" style="2157" customWidth="1"/>
    <col min="195" max="431" width="9.140625" style="2157"/>
    <col min="432" max="432" width="8.140625" style="2157" customWidth="1"/>
    <col min="433" max="433" width="3.7109375" style="2157" customWidth="1"/>
    <col min="434" max="436" width="5.42578125" style="2157" customWidth="1"/>
    <col min="437" max="437" width="50.28515625" style="2157" customWidth="1"/>
    <col min="438" max="438" width="12.7109375" style="2157" customWidth="1"/>
    <col min="439" max="439" width="11.7109375" style="2157" bestFit="1" customWidth="1"/>
    <col min="440" max="440" width="9.140625" style="2157"/>
    <col min="441" max="441" width="11.42578125" style="2157" customWidth="1"/>
    <col min="442" max="442" width="11.7109375" style="2157" bestFit="1" customWidth="1"/>
    <col min="443" max="444" width="10" style="2157" bestFit="1" customWidth="1"/>
    <col min="445" max="445" width="4.5703125" style="2157" customWidth="1"/>
    <col min="446" max="446" width="9.140625" style="2157"/>
    <col min="447" max="447" width="4" style="2157" bestFit="1" customWidth="1"/>
    <col min="448" max="448" width="15.28515625" style="2157" customWidth="1"/>
    <col min="449" max="449" width="9.140625" style="2157"/>
    <col min="450" max="450" width="11.7109375" style="2157" customWidth="1"/>
    <col min="451" max="687" width="9.140625" style="2157"/>
    <col min="688" max="688" width="8.140625" style="2157" customWidth="1"/>
    <col min="689" max="689" width="3.7109375" style="2157" customWidth="1"/>
    <col min="690" max="692" width="5.42578125" style="2157" customWidth="1"/>
    <col min="693" max="693" width="50.28515625" style="2157" customWidth="1"/>
    <col min="694" max="694" width="12.7109375" style="2157" customWidth="1"/>
    <col min="695" max="695" width="11.7109375" style="2157" bestFit="1" customWidth="1"/>
    <col min="696" max="696" width="9.140625" style="2157"/>
    <col min="697" max="697" width="11.42578125" style="2157" customWidth="1"/>
    <col min="698" max="698" width="11.7109375" style="2157" bestFit="1" customWidth="1"/>
    <col min="699" max="700" width="10" style="2157" bestFit="1" customWidth="1"/>
    <col min="701" max="701" width="4.5703125" style="2157" customWidth="1"/>
    <col min="702" max="702" width="9.140625" style="2157"/>
    <col min="703" max="703" width="4" style="2157" bestFit="1" customWidth="1"/>
    <col min="704" max="704" width="15.28515625" style="2157" customWidth="1"/>
    <col min="705" max="705" width="9.140625" style="2157"/>
    <col min="706" max="706" width="11.7109375" style="2157" customWidth="1"/>
    <col min="707" max="943" width="9.140625" style="2157"/>
    <col min="944" max="944" width="8.140625" style="2157" customWidth="1"/>
    <col min="945" max="945" width="3.7109375" style="2157" customWidth="1"/>
    <col min="946" max="948" width="5.42578125" style="2157" customWidth="1"/>
    <col min="949" max="949" width="50.28515625" style="2157" customWidth="1"/>
    <col min="950" max="950" width="12.7109375" style="2157" customWidth="1"/>
    <col min="951" max="951" width="11.7109375" style="2157" bestFit="1" customWidth="1"/>
    <col min="952" max="952" width="9.140625" style="2157"/>
    <col min="953" max="953" width="11.42578125" style="2157" customWidth="1"/>
    <col min="954" max="954" width="11.7109375" style="2157" bestFit="1" customWidth="1"/>
    <col min="955" max="956" width="10" style="2157" bestFit="1" customWidth="1"/>
    <col min="957" max="957" width="4.5703125" style="2157" customWidth="1"/>
    <col min="958" max="958" width="9.140625" style="2157"/>
    <col min="959" max="959" width="4" style="2157" bestFit="1" customWidth="1"/>
    <col min="960" max="960" width="15.28515625" style="2157" customWidth="1"/>
    <col min="961" max="961" width="9.140625" style="2157"/>
    <col min="962" max="962" width="11.7109375" style="2157" customWidth="1"/>
    <col min="963" max="1199" width="9.140625" style="2157"/>
    <col min="1200" max="1200" width="8.140625" style="2157" customWidth="1"/>
    <col min="1201" max="1201" width="3.7109375" style="2157" customWidth="1"/>
    <col min="1202" max="1204" width="5.42578125" style="2157" customWidth="1"/>
    <col min="1205" max="1205" width="50.28515625" style="2157" customWidth="1"/>
    <col min="1206" max="1206" width="12.7109375" style="2157" customWidth="1"/>
    <col min="1207" max="1207" width="11.7109375" style="2157" bestFit="1" customWidth="1"/>
    <col min="1208" max="1208" width="9.140625" style="2157"/>
    <col min="1209" max="1209" width="11.42578125" style="2157" customWidth="1"/>
    <col min="1210" max="1210" width="11.7109375" style="2157" bestFit="1" customWidth="1"/>
    <col min="1211" max="1212" width="10" style="2157" bestFit="1" customWidth="1"/>
    <col min="1213" max="1213" width="4.5703125" style="2157" customWidth="1"/>
    <col min="1214" max="1214" width="9.140625" style="2157"/>
    <col min="1215" max="1215" width="4" style="2157" bestFit="1" customWidth="1"/>
    <col min="1216" max="1216" width="15.28515625" style="2157" customWidth="1"/>
    <col min="1217" max="1217" width="9.140625" style="2157"/>
    <col min="1218" max="1218" width="11.7109375" style="2157" customWidth="1"/>
    <col min="1219" max="1455" width="9.140625" style="2157"/>
    <col min="1456" max="1456" width="8.140625" style="2157" customWidth="1"/>
    <col min="1457" max="1457" width="3.7109375" style="2157" customWidth="1"/>
    <col min="1458" max="1460" width="5.42578125" style="2157" customWidth="1"/>
    <col min="1461" max="1461" width="50.28515625" style="2157" customWidth="1"/>
    <col min="1462" max="1462" width="12.7109375" style="2157" customWidth="1"/>
    <col min="1463" max="1463" width="11.7109375" style="2157" bestFit="1" customWidth="1"/>
    <col min="1464" max="1464" width="9.140625" style="2157"/>
    <col min="1465" max="1465" width="11.42578125" style="2157" customWidth="1"/>
    <col min="1466" max="1466" width="11.7109375" style="2157" bestFit="1" customWidth="1"/>
    <col min="1467" max="1468" width="10" style="2157" bestFit="1" customWidth="1"/>
    <col min="1469" max="1469" width="4.5703125" style="2157" customWidth="1"/>
    <col min="1470" max="1470" width="9.140625" style="2157"/>
    <col min="1471" max="1471" width="4" style="2157" bestFit="1" customWidth="1"/>
    <col min="1472" max="1472" width="15.28515625" style="2157" customWidth="1"/>
    <col min="1473" max="1473" width="9.140625" style="2157"/>
    <col min="1474" max="1474" width="11.7109375" style="2157" customWidth="1"/>
    <col min="1475" max="1711" width="9.140625" style="2157"/>
    <col min="1712" max="1712" width="8.140625" style="2157" customWidth="1"/>
    <col min="1713" max="1713" width="3.7109375" style="2157" customWidth="1"/>
    <col min="1714" max="1716" width="5.42578125" style="2157" customWidth="1"/>
    <col min="1717" max="1717" width="50.28515625" style="2157" customWidth="1"/>
    <col min="1718" max="1718" width="12.7109375" style="2157" customWidth="1"/>
    <col min="1719" max="1719" width="11.7109375" style="2157" bestFit="1" customWidth="1"/>
    <col min="1720" max="1720" width="9.140625" style="2157"/>
    <col min="1721" max="1721" width="11.42578125" style="2157" customWidth="1"/>
    <col min="1722" max="1722" width="11.7109375" style="2157" bestFit="1" customWidth="1"/>
    <col min="1723" max="1724" width="10" style="2157" bestFit="1" customWidth="1"/>
    <col min="1725" max="1725" width="4.5703125" style="2157" customWidth="1"/>
    <col min="1726" max="1726" width="9.140625" style="2157"/>
    <col min="1727" max="1727" width="4" style="2157" bestFit="1" customWidth="1"/>
    <col min="1728" max="1728" width="15.28515625" style="2157" customWidth="1"/>
    <col min="1729" max="1729" width="9.140625" style="2157"/>
    <col min="1730" max="1730" width="11.7109375" style="2157" customWidth="1"/>
    <col min="1731" max="1967" width="9.140625" style="2157"/>
    <col min="1968" max="1968" width="8.140625" style="2157" customWidth="1"/>
    <col min="1969" max="1969" width="3.7109375" style="2157" customWidth="1"/>
    <col min="1970" max="1972" width="5.42578125" style="2157" customWidth="1"/>
    <col min="1973" max="1973" width="50.28515625" style="2157" customWidth="1"/>
    <col min="1974" max="1974" width="12.7109375" style="2157" customWidth="1"/>
    <col min="1975" max="1975" width="11.7109375" style="2157" bestFit="1" customWidth="1"/>
    <col min="1976" max="1976" width="9.140625" style="2157"/>
    <col min="1977" max="1977" width="11.42578125" style="2157" customWidth="1"/>
    <col min="1978" max="1978" width="11.7109375" style="2157" bestFit="1" customWidth="1"/>
    <col min="1979" max="1980" width="10" style="2157" bestFit="1" customWidth="1"/>
    <col min="1981" max="1981" width="4.5703125" style="2157" customWidth="1"/>
    <col min="1982" max="1982" width="9.140625" style="2157"/>
    <col min="1983" max="1983" width="4" style="2157" bestFit="1" customWidth="1"/>
    <col min="1984" max="1984" width="15.28515625" style="2157" customWidth="1"/>
    <col min="1985" max="1985" width="9.140625" style="2157"/>
    <col min="1986" max="1986" width="11.7109375" style="2157" customWidth="1"/>
    <col min="1987" max="2223" width="9.140625" style="2157"/>
    <col min="2224" max="2224" width="8.140625" style="2157" customWidth="1"/>
    <col min="2225" max="2225" width="3.7109375" style="2157" customWidth="1"/>
    <col min="2226" max="2228" width="5.42578125" style="2157" customWidth="1"/>
    <col min="2229" max="2229" width="50.28515625" style="2157" customWidth="1"/>
    <col min="2230" max="2230" width="12.7109375" style="2157" customWidth="1"/>
    <col min="2231" max="2231" width="11.7109375" style="2157" bestFit="1" customWidth="1"/>
    <col min="2232" max="2232" width="9.140625" style="2157"/>
    <col min="2233" max="2233" width="11.42578125" style="2157" customWidth="1"/>
    <col min="2234" max="2234" width="11.7109375" style="2157" bestFit="1" customWidth="1"/>
    <col min="2235" max="2236" width="10" style="2157" bestFit="1" customWidth="1"/>
    <col min="2237" max="2237" width="4.5703125" style="2157" customWidth="1"/>
    <col min="2238" max="2238" width="9.140625" style="2157"/>
    <col min="2239" max="2239" width="4" style="2157" bestFit="1" customWidth="1"/>
    <col min="2240" max="2240" width="15.28515625" style="2157" customWidth="1"/>
    <col min="2241" max="2241" width="9.140625" style="2157"/>
    <col min="2242" max="2242" width="11.7109375" style="2157" customWidth="1"/>
    <col min="2243" max="2479" width="9.140625" style="2157"/>
    <col min="2480" max="2480" width="8.140625" style="2157" customWidth="1"/>
    <col min="2481" max="2481" width="3.7109375" style="2157" customWidth="1"/>
    <col min="2482" max="2484" width="5.42578125" style="2157" customWidth="1"/>
    <col min="2485" max="2485" width="50.28515625" style="2157" customWidth="1"/>
    <col min="2486" max="2486" width="12.7109375" style="2157" customWidth="1"/>
    <col min="2487" max="2487" width="11.7109375" style="2157" bestFit="1" customWidth="1"/>
    <col min="2488" max="2488" width="9.140625" style="2157"/>
    <col min="2489" max="2489" width="11.42578125" style="2157" customWidth="1"/>
    <col min="2490" max="2490" width="11.7109375" style="2157" bestFit="1" customWidth="1"/>
    <col min="2491" max="2492" width="10" style="2157" bestFit="1" customWidth="1"/>
    <col min="2493" max="2493" width="4.5703125" style="2157" customWidth="1"/>
    <col min="2494" max="2494" width="9.140625" style="2157"/>
    <col min="2495" max="2495" width="4" style="2157" bestFit="1" customWidth="1"/>
    <col min="2496" max="2496" width="15.28515625" style="2157" customWidth="1"/>
    <col min="2497" max="2497" width="9.140625" style="2157"/>
    <col min="2498" max="2498" width="11.7109375" style="2157" customWidth="1"/>
    <col min="2499" max="2735" width="9.140625" style="2157"/>
    <col min="2736" max="2736" width="8.140625" style="2157" customWidth="1"/>
    <col min="2737" max="2737" width="3.7109375" style="2157" customWidth="1"/>
    <col min="2738" max="2740" width="5.42578125" style="2157" customWidth="1"/>
    <col min="2741" max="2741" width="50.28515625" style="2157" customWidth="1"/>
    <col min="2742" max="2742" width="12.7109375" style="2157" customWidth="1"/>
    <col min="2743" max="2743" width="11.7109375" style="2157" bestFit="1" customWidth="1"/>
    <col min="2744" max="2744" width="9.140625" style="2157"/>
    <col min="2745" max="2745" width="11.42578125" style="2157" customWidth="1"/>
    <col min="2746" max="2746" width="11.7109375" style="2157" bestFit="1" customWidth="1"/>
    <col min="2747" max="2748" width="10" style="2157" bestFit="1" customWidth="1"/>
    <col min="2749" max="2749" width="4.5703125" style="2157" customWidth="1"/>
    <col min="2750" max="2750" width="9.140625" style="2157"/>
    <col min="2751" max="2751" width="4" style="2157" bestFit="1" customWidth="1"/>
    <col min="2752" max="2752" width="15.28515625" style="2157" customWidth="1"/>
    <col min="2753" max="2753" width="9.140625" style="2157"/>
    <col min="2754" max="2754" width="11.7109375" style="2157" customWidth="1"/>
    <col min="2755" max="2991" width="9.140625" style="2157"/>
    <col min="2992" max="2992" width="8.140625" style="2157" customWidth="1"/>
    <col min="2993" max="2993" width="3.7109375" style="2157" customWidth="1"/>
    <col min="2994" max="2996" width="5.42578125" style="2157" customWidth="1"/>
    <col min="2997" max="2997" width="50.28515625" style="2157" customWidth="1"/>
    <col min="2998" max="2998" width="12.7109375" style="2157" customWidth="1"/>
    <col min="2999" max="2999" width="11.7109375" style="2157" bestFit="1" customWidth="1"/>
    <col min="3000" max="3000" width="9.140625" style="2157"/>
    <col min="3001" max="3001" width="11.42578125" style="2157" customWidth="1"/>
    <col min="3002" max="3002" width="11.7109375" style="2157" bestFit="1" customWidth="1"/>
    <col min="3003" max="3004" width="10" style="2157" bestFit="1" customWidth="1"/>
    <col min="3005" max="3005" width="4.5703125" style="2157" customWidth="1"/>
    <col min="3006" max="3006" width="9.140625" style="2157"/>
    <col min="3007" max="3007" width="4" style="2157" bestFit="1" customWidth="1"/>
    <col min="3008" max="3008" width="15.28515625" style="2157" customWidth="1"/>
    <col min="3009" max="3009" width="9.140625" style="2157"/>
    <col min="3010" max="3010" width="11.7109375" style="2157" customWidth="1"/>
    <col min="3011" max="3247" width="9.140625" style="2157"/>
    <col min="3248" max="3248" width="8.140625" style="2157" customWidth="1"/>
    <col min="3249" max="3249" width="3.7109375" style="2157" customWidth="1"/>
    <col min="3250" max="3252" width="5.42578125" style="2157" customWidth="1"/>
    <col min="3253" max="3253" width="50.28515625" style="2157" customWidth="1"/>
    <col min="3254" max="3254" width="12.7109375" style="2157" customWidth="1"/>
    <col min="3255" max="3255" width="11.7109375" style="2157" bestFit="1" customWidth="1"/>
    <col min="3256" max="3256" width="9.140625" style="2157"/>
    <col min="3257" max="3257" width="11.42578125" style="2157" customWidth="1"/>
    <col min="3258" max="3258" width="11.7109375" style="2157" bestFit="1" customWidth="1"/>
    <col min="3259" max="3260" width="10" style="2157" bestFit="1" customWidth="1"/>
    <col min="3261" max="3261" width="4.5703125" style="2157" customWidth="1"/>
    <col min="3262" max="3262" width="9.140625" style="2157"/>
    <col min="3263" max="3263" width="4" style="2157" bestFit="1" customWidth="1"/>
    <col min="3264" max="3264" width="15.28515625" style="2157" customWidth="1"/>
    <col min="3265" max="3265" width="9.140625" style="2157"/>
    <col min="3266" max="3266" width="11.7109375" style="2157" customWidth="1"/>
    <col min="3267" max="3503" width="9.140625" style="2157"/>
    <col min="3504" max="3504" width="8.140625" style="2157" customWidth="1"/>
    <col min="3505" max="3505" width="3.7109375" style="2157" customWidth="1"/>
    <col min="3506" max="3508" width="5.42578125" style="2157" customWidth="1"/>
    <col min="3509" max="3509" width="50.28515625" style="2157" customWidth="1"/>
    <col min="3510" max="3510" width="12.7109375" style="2157" customWidth="1"/>
    <col min="3511" max="3511" width="11.7109375" style="2157" bestFit="1" customWidth="1"/>
    <col min="3512" max="3512" width="9.140625" style="2157"/>
    <col min="3513" max="3513" width="11.42578125" style="2157" customWidth="1"/>
    <col min="3514" max="3514" width="11.7109375" style="2157" bestFit="1" customWidth="1"/>
    <col min="3515" max="3516" width="10" style="2157" bestFit="1" customWidth="1"/>
    <col min="3517" max="3517" width="4.5703125" style="2157" customWidth="1"/>
    <col min="3518" max="3518" width="9.140625" style="2157"/>
    <col min="3519" max="3519" width="4" style="2157" bestFit="1" customWidth="1"/>
    <col min="3520" max="3520" width="15.28515625" style="2157" customWidth="1"/>
    <col min="3521" max="3521" width="9.140625" style="2157"/>
    <col min="3522" max="3522" width="11.7109375" style="2157" customWidth="1"/>
    <col min="3523" max="3759" width="9.140625" style="2157"/>
    <col min="3760" max="3760" width="8.140625" style="2157" customWidth="1"/>
    <col min="3761" max="3761" width="3.7109375" style="2157" customWidth="1"/>
    <col min="3762" max="3764" width="5.42578125" style="2157" customWidth="1"/>
    <col min="3765" max="3765" width="50.28515625" style="2157" customWidth="1"/>
    <col min="3766" max="3766" width="12.7109375" style="2157" customWidth="1"/>
    <col min="3767" max="3767" width="11.7109375" style="2157" bestFit="1" customWidth="1"/>
    <col min="3768" max="3768" width="9.140625" style="2157"/>
    <col min="3769" max="3769" width="11.42578125" style="2157" customWidth="1"/>
    <col min="3770" max="3770" width="11.7109375" style="2157" bestFit="1" customWidth="1"/>
    <col min="3771" max="3772" width="10" style="2157" bestFit="1" customWidth="1"/>
    <col min="3773" max="3773" width="4.5703125" style="2157" customWidth="1"/>
    <col min="3774" max="3774" width="9.140625" style="2157"/>
    <col min="3775" max="3775" width="4" style="2157" bestFit="1" customWidth="1"/>
    <col min="3776" max="3776" width="15.28515625" style="2157" customWidth="1"/>
    <col min="3777" max="3777" width="9.140625" style="2157"/>
    <col min="3778" max="3778" width="11.7109375" style="2157" customWidth="1"/>
    <col min="3779" max="4015" width="9.140625" style="2157"/>
    <col min="4016" max="4016" width="8.140625" style="2157" customWidth="1"/>
    <col min="4017" max="4017" width="3.7109375" style="2157" customWidth="1"/>
    <col min="4018" max="4020" width="5.42578125" style="2157" customWidth="1"/>
    <col min="4021" max="4021" width="50.28515625" style="2157" customWidth="1"/>
    <col min="4022" max="4022" width="12.7109375" style="2157" customWidth="1"/>
    <col min="4023" max="4023" width="11.7109375" style="2157" bestFit="1" customWidth="1"/>
    <col min="4024" max="4024" width="9.140625" style="2157"/>
    <col min="4025" max="4025" width="11.42578125" style="2157" customWidth="1"/>
    <col min="4026" max="4026" width="11.7109375" style="2157" bestFit="1" customWidth="1"/>
    <col min="4027" max="4028" width="10" style="2157" bestFit="1" customWidth="1"/>
    <col min="4029" max="4029" width="4.5703125" style="2157" customWidth="1"/>
    <col min="4030" max="4030" width="9.140625" style="2157"/>
    <col min="4031" max="4031" width="4" style="2157" bestFit="1" customWidth="1"/>
    <col min="4032" max="4032" width="15.28515625" style="2157" customWidth="1"/>
    <col min="4033" max="4033" width="9.140625" style="2157"/>
    <col min="4034" max="4034" width="11.7109375" style="2157" customWidth="1"/>
    <col min="4035" max="4271" width="9.140625" style="2157"/>
    <col min="4272" max="4272" width="8.140625" style="2157" customWidth="1"/>
    <col min="4273" max="4273" width="3.7109375" style="2157" customWidth="1"/>
    <col min="4274" max="4276" width="5.42578125" style="2157" customWidth="1"/>
    <col min="4277" max="4277" width="50.28515625" style="2157" customWidth="1"/>
    <col min="4278" max="4278" width="12.7109375" style="2157" customWidth="1"/>
    <col min="4279" max="4279" width="11.7109375" style="2157" bestFit="1" customWidth="1"/>
    <col min="4280" max="4280" width="9.140625" style="2157"/>
    <col min="4281" max="4281" width="11.42578125" style="2157" customWidth="1"/>
    <col min="4282" max="4282" width="11.7109375" style="2157" bestFit="1" customWidth="1"/>
    <col min="4283" max="4284" width="10" style="2157" bestFit="1" customWidth="1"/>
    <col min="4285" max="4285" width="4.5703125" style="2157" customWidth="1"/>
    <col min="4286" max="4286" width="9.140625" style="2157"/>
    <col min="4287" max="4287" width="4" style="2157" bestFit="1" customWidth="1"/>
    <col min="4288" max="4288" width="15.28515625" style="2157" customWidth="1"/>
    <col min="4289" max="4289" width="9.140625" style="2157"/>
    <col min="4290" max="4290" width="11.7109375" style="2157" customWidth="1"/>
    <col min="4291" max="4527" width="9.140625" style="2157"/>
    <col min="4528" max="4528" width="8.140625" style="2157" customWidth="1"/>
    <col min="4529" max="4529" width="3.7109375" style="2157" customWidth="1"/>
    <col min="4530" max="4532" width="5.42578125" style="2157" customWidth="1"/>
    <col min="4533" max="4533" width="50.28515625" style="2157" customWidth="1"/>
    <col min="4534" max="4534" width="12.7109375" style="2157" customWidth="1"/>
    <col min="4535" max="4535" width="11.7109375" style="2157" bestFit="1" customWidth="1"/>
    <col min="4536" max="4536" width="9.140625" style="2157"/>
    <col min="4537" max="4537" width="11.42578125" style="2157" customWidth="1"/>
    <col min="4538" max="4538" width="11.7109375" style="2157" bestFit="1" customWidth="1"/>
    <col min="4539" max="4540" width="10" style="2157" bestFit="1" customWidth="1"/>
    <col min="4541" max="4541" width="4.5703125" style="2157" customWidth="1"/>
    <col min="4542" max="4542" width="9.140625" style="2157"/>
    <col min="4543" max="4543" width="4" style="2157" bestFit="1" customWidth="1"/>
    <col min="4544" max="4544" width="15.28515625" style="2157" customWidth="1"/>
    <col min="4545" max="4545" width="9.140625" style="2157"/>
    <col min="4546" max="4546" width="11.7109375" style="2157" customWidth="1"/>
    <col min="4547" max="4783" width="9.140625" style="2157"/>
    <col min="4784" max="4784" width="8.140625" style="2157" customWidth="1"/>
    <col min="4785" max="4785" width="3.7109375" style="2157" customWidth="1"/>
    <col min="4786" max="4788" width="5.42578125" style="2157" customWidth="1"/>
    <col min="4789" max="4789" width="50.28515625" style="2157" customWidth="1"/>
    <col min="4790" max="4790" width="12.7109375" style="2157" customWidth="1"/>
    <col min="4791" max="4791" width="11.7109375" style="2157" bestFit="1" customWidth="1"/>
    <col min="4792" max="4792" width="9.140625" style="2157"/>
    <col min="4793" max="4793" width="11.42578125" style="2157" customWidth="1"/>
    <col min="4794" max="4794" width="11.7109375" style="2157" bestFit="1" customWidth="1"/>
    <col min="4795" max="4796" width="10" style="2157" bestFit="1" customWidth="1"/>
    <col min="4797" max="4797" width="4.5703125" style="2157" customWidth="1"/>
    <col min="4798" max="4798" width="9.140625" style="2157"/>
    <col min="4799" max="4799" width="4" style="2157" bestFit="1" customWidth="1"/>
    <col min="4800" max="4800" width="15.28515625" style="2157" customWidth="1"/>
    <col min="4801" max="4801" width="9.140625" style="2157"/>
    <col min="4802" max="4802" width="11.7109375" style="2157" customWidth="1"/>
    <col min="4803" max="5039" width="9.140625" style="2157"/>
    <col min="5040" max="5040" width="8.140625" style="2157" customWidth="1"/>
    <col min="5041" max="5041" width="3.7109375" style="2157" customWidth="1"/>
    <col min="5042" max="5044" width="5.42578125" style="2157" customWidth="1"/>
    <col min="5045" max="5045" width="50.28515625" style="2157" customWidth="1"/>
    <col min="5046" max="5046" width="12.7109375" style="2157" customWidth="1"/>
    <col min="5047" max="5047" width="11.7109375" style="2157" bestFit="1" customWidth="1"/>
    <col min="5048" max="5048" width="9.140625" style="2157"/>
    <col min="5049" max="5049" width="11.42578125" style="2157" customWidth="1"/>
    <col min="5050" max="5050" width="11.7109375" style="2157" bestFit="1" customWidth="1"/>
    <col min="5051" max="5052" width="10" style="2157" bestFit="1" customWidth="1"/>
    <col min="5053" max="5053" width="4.5703125" style="2157" customWidth="1"/>
    <col min="5054" max="5054" width="9.140625" style="2157"/>
    <col min="5055" max="5055" width="4" style="2157" bestFit="1" customWidth="1"/>
    <col min="5056" max="5056" width="15.28515625" style="2157" customWidth="1"/>
    <col min="5057" max="5057" width="9.140625" style="2157"/>
    <col min="5058" max="5058" width="11.7109375" style="2157" customWidth="1"/>
    <col min="5059" max="5295" width="9.140625" style="2157"/>
    <col min="5296" max="5296" width="8.140625" style="2157" customWidth="1"/>
    <col min="5297" max="5297" width="3.7109375" style="2157" customWidth="1"/>
    <col min="5298" max="5300" width="5.42578125" style="2157" customWidth="1"/>
    <col min="5301" max="5301" width="50.28515625" style="2157" customWidth="1"/>
    <col min="5302" max="5302" width="12.7109375" style="2157" customWidth="1"/>
    <col min="5303" max="5303" width="11.7109375" style="2157" bestFit="1" customWidth="1"/>
    <col min="5304" max="5304" width="9.140625" style="2157"/>
    <col min="5305" max="5305" width="11.42578125" style="2157" customWidth="1"/>
    <col min="5306" max="5306" width="11.7109375" style="2157" bestFit="1" customWidth="1"/>
    <col min="5307" max="5308" width="10" style="2157" bestFit="1" customWidth="1"/>
    <col min="5309" max="5309" width="4.5703125" style="2157" customWidth="1"/>
    <col min="5310" max="5310" width="9.140625" style="2157"/>
    <col min="5311" max="5311" width="4" style="2157" bestFit="1" customWidth="1"/>
    <col min="5312" max="5312" width="15.28515625" style="2157" customWidth="1"/>
    <col min="5313" max="5313" width="9.140625" style="2157"/>
    <col min="5314" max="5314" width="11.7109375" style="2157" customWidth="1"/>
    <col min="5315" max="5551" width="9.140625" style="2157"/>
    <col min="5552" max="5552" width="8.140625" style="2157" customWidth="1"/>
    <col min="5553" max="5553" width="3.7109375" style="2157" customWidth="1"/>
    <col min="5554" max="5556" width="5.42578125" style="2157" customWidth="1"/>
    <col min="5557" max="5557" width="50.28515625" style="2157" customWidth="1"/>
    <col min="5558" max="5558" width="12.7109375" style="2157" customWidth="1"/>
    <col min="5559" max="5559" width="11.7109375" style="2157" bestFit="1" customWidth="1"/>
    <col min="5560" max="5560" width="9.140625" style="2157"/>
    <col min="5561" max="5561" width="11.42578125" style="2157" customWidth="1"/>
    <col min="5562" max="5562" width="11.7109375" style="2157" bestFit="1" customWidth="1"/>
    <col min="5563" max="5564" width="10" style="2157" bestFit="1" customWidth="1"/>
    <col min="5565" max="5565" width="4.5703125" style="2157" customWidth="1"/>
    <col min="5566" max="5566" width="9.140625" style="2157"/>
    <col min="5567" max="5567" width="4" style="2157" bestFit="1" customWidth="1"/>
    <col min="5568" max="5568" width="15.28515625" style="2157" customWidth="1"/>
    <col min="5569" max="5569" width="9.140625" style="2157"/>
    <col min="5570" max="5570" width="11.7109375" style="2157" customWidth="1"/>
    <col min="5571" max="5807" width="9.140625" style="2157"/>
    <col min="5808" max="5808" width="8.140625" style="2157" customWidth="1"/>
    <col min="5809" max="5809" width="3.7109375" style="2157" customWidth="1"/>
    <col min="5810" max="5812" width="5.42578125" style="2157" customWidth="1"/>
    <col min="5813" max="5813" width="50.28515625" style="2157" customWidth="1"/>
    <col min="5814" max="5814" width="12.7109375" style="2157" customWidth="1"/>
    <col min="5815" max="5815" width="11.7109375" style="2157" bestFit="1" customWidth="1"/>
    <col min="5816" max="5816" width="9.140625" style="2157"/>
    <col min="5817" max="5817" width="11.42578125" style="2157" customWidth="1"/>
    <col min="5818" max="5818" width="11.7109375" style="2157" bestFit="1" customWidth="1"/>
    <col min="5819" max="5820" width="10" style="2157" bestFit="1" customWidth="1"/>
    <col min="5821" max="5821" width="4.5703125" style="2157" customWidth="1"/>
    <col min="5822" max="5822" width="9.140625" style="2157"/>
    <col min="5823" max="5823" width="4" style="2157" bestFit="1" customWidth="1"/>
    <col min="5824" max="5824" width="15.28515625" style="2157" customWidth="1"/>
    <col min="5825" max="5825" width="9.140625" style="2157"/>
    <col min="5826" max="5826" width="11.7109375" style="2157" customWidth="1"/>
    <col min="5827" max="6063" width="9.140625" style="2157"/>
    <col min="6064" max="6064" width="8.140625" style="2157" customWidth="1"/>
    <col min="6065" max="6065" width="3.7109375" style="2157" customWidth="1"/>
    <col min="6066" max="6068" width="5.42578125" style="2157" customWidth="1"/>
    <col min="6069" max="6069" width="50.28515625" style="2157" customWidth="1"/>
    <col min="6070" max="6070" width="12.7109375" style="2157" customWidth="1"/>
    <col min="6071" max="6071" width="11.7109375" style="2157" bestFit="1" customWidth="1"/>
    <col min="6072" max="6072" width="9.140625" style="2157"/>
    <col min="6073" max="6073" width="11.42578125" style="2157" customWidth="1"/>
    <col min="6074" max="6074" width="11.7109375" style="2157" bestFit="1" customWidth="1"/>
    <col min="6075" max="6076" width="10" style="2157" bestFit="1" customWidth="1"/>
    <col min="6077" max="6077" width="4.5703125" style="2157" customWidth="1"/>
    <col min="6078" max="6078" width="9.140625" style="2157"/>
    <col min="6079" max="6079" width="4" style="2157" bestFit="1" customWidth="1"/>
    <col min="6080" max="6080" width="15.28515625" style="2157" customWidth="1"/>
    <col min="6081" max="6081" width="9.140625" style="2157"/>
    <col min="6082" max="6082" width="11.7109375" style="2157" customWidth="1"/>
    <col min="6083" max="6319" width="9.140625" style="2157"/>
    <col min="6320" max="6320" width="8.140625" style="2157" customWidth="1"/>
    <col min="6321" max="6321" width="3.7109375" style="2157" customWidth="1"/>
    <col min="6322" max="6324" width="5.42578125" style="2157" customWidth="1"/>
    <col min="6325" max="6325" width="50.28515625" style="2157" customWidth="1"/>
    <col min="6326" max="6326" width="12.7109375" style="2157" customWidth="1"/>
    <col min="6327" max="6327" width="11.7109375" style="2157" bestFit="1" customWidth="1"/>
    <col min="6328" max="6328" width="9.140625" style="2157"/>
    <col min="6329" max="6329" width="11.42578125" style="2157" customWidth="1"/>
    <col min="6330" max="6330" width="11.7109375" style="2157" bestFit="1" customWidth="1"/>
    <col min="6331" max="6332" width="10" style="2157" bestFit="1" customWidth="1"/>
    <col min="6333" max="6333" width="4.5703125" style="2157" customWidth="1"/>
    <col min="6334" max="6334" width="9.140625" style="2157"/>
    <col min="6335" max="6335" width="4" style="2157" bestFit="1" customWidth="1"/>
    <col min="6336" max="6336" width="15.28515625" style="2157" customWidth="1"/>
    <col min="6337" max="6337" width="9.140625" style="2157"/>
    <col min="6338" max="6338" width="11.7109375" style="2157" customWidth="1"/>
    <col min="6339" max="6575" width="9.140625" style="2157"/>
    <col min="6576" max="6576" width="8.140625" style="2157" customWidth="1"/>
    <col min="6577" max="6577" width="3.7109375" style="2157" customWidth="1"/>
    <col min="6578" max="6580" width="5.42578125" style="2157" customWidth="1"/>
    <col min="6581" max="6581" width="50.28515625" style="2157" customWidth="1"/>
    <col min="6582" max="6582" width="12.7109375" style="2157" customWidth="1"/>
    <col min="6583" max="6583" width="11.7109375" style="2157" bestFit="1" customWidth="1"/>
    <col min="6584" max="6584" width="9.140625" style="2157"/>
    <col min="6585" max="6585" width="11.42578125" style="2157" customWidth="1"/>
    <col min="6586" max="6586" width="11.7109375" style="2157" bestFit="1" customWidth="1"/>
    <col min="6587" max="6588" width="10" style="2157" bestFit="1" customWidth="1"/>
    <col min="6589" max="6589" width="4.5703125" style="2157" customWidth="1"/>
    <col min="6590" max="6590" width="9.140625" style="2157"/>
    <col min="6591" max="6591" width="4" style="2157" bestFit="1" customWidth="1"/>
    <col min="6592" max="6592" width="15.28515625" style="2157" customWidth="1"/>
    <col min="6593" max="6593" width="9.140625" style="2157"/>
    <col min="6594" max="6594" width="11.7109375" style="2157" customWidth="1"/>
    <col min="6595" max="6831" width="9.140625" style="2157"/>
    <col min="6832" max="6832" width="8.140625" style="2157" customWidth="1"/>
    <col min="6833" max="6833" width="3.7109375" style="2157" customWidth="1"/>
    <col min="6834" max="6836" width="5.42578125" style="2157" customWidth="1"/>
    <col min="6837" max="6837" width="50.28515625" style="2157" customWidth="1"/>
    <col min="6838" max="6838" width="12.7109375" style="2157" customWidth="1"/>
    <col min="6839" max="6839" width="11.7109375" style="2157" bestFit="1" customWidth="1"/>
    <col min="6840" max="6840" width="9.140625" style="2157"/>
    <col min="6841" max="6841" width="11.42578125" style="2157" customWidth="1"/>
    <col min="6842" max="6842" width="11.7109375" style="2157" bestFit="1" customWidth="1"/>
    <col min="6843" max="6844" width="10" style="2157" bestFit="1" customWidth="1"/>
    <col min="6845" max="6845" width="4.5703125" style="2157" customWidth="1"/>
    <col min="6846" max="6846" width="9.140625" style="2157"/>
    <col min="6847" max="6847" width="4" style="2157" bestFit="1" customWidth="1"/>
    <col min="6848" max="6848" width="15.28515625" style="2157" customWidth="1"/>
    <col min="6849" max="6849" width="9.140625" style="2157"/>
    <col min="6850" max="6850" width="11.7109375" style="2157" customWidth="1"/>
    <col min="6851" max="7087" width="9.140625" style="2157"/>
    <col min="7088" max="7088" width="8.140625" style="2157" customWidth="1"/>
    <col min="7089" max="7089" width="3.7109375" style="2157" customWidth="1"/>
    <col min="7090" max="7092" width="5.42578125" style="2157" customWidth="1"/>
    <col min="7093" max="7093" width="50.28515625" style="2157" customWidth="1"/>
    <col min="7094" max="7094" width="12.7109375" style="2157" customWidth="1"/>
    <col min="7095" max="7095" width="11.7109375" style="2157" bestFit="1" customWidth="1"/>
    <col min="7096" max="7096" width="9.140625" style="2157"/>
    <col min="7097" max="7097" width="11.42578125" style="2157" customWidth="1"/>
    <col min="7098" max="7098" width="11.7109375" style="2157" bestFit="1" customWidth="1"/>
    <col min="7099" max="7100" width="10" style="2157" bestFit="1" customWidth="1"/>
    <col min="7101" max="7101" width="4.5703125" style="2157" customWidth="1"/>
    <col min="7102" max="7102" width="9.140625" style="2157"/>
    <col min="7103" max="7103" width="4" style="2157" bestFit="1" customWidth="1"/>
    <col min="7104" max="7104" width="15.28515625" style="2157" customWidth="1"/>
    <col min="7105" max="7105" width="9.140625" style="2157"/>
    <col min="7106" max="7106" width="11.7109375" style="2157" customWidth="1"/>
    <col min="7107" max="7343" width="9.140625" style="2157"/>
    <col min="7344" max="7344" width="8.140625" style="2157" customWidth="1"/>
    <col min="7345" max="7345" width="3.7109375" style="2157" customWidth="1"/>
    <col min="7346" max="7348" width="5.42578125" style="2157" customWidth="1"/>
    <col min="7349" max="7349" width="50.28515625" style="2157" customWidth="1"/>
    <col min="7350" max="7350" width="12.7109375" style="2157" customWidth="1"/>
    <col min="7351" max="7351" width="11.7109375" style="2157" bestFit="1" customWidth="1"/>
    <col min="7352" max="7352" width="9.140625" style="2157"/>
    <col min="7353" max="7353" width="11.42578125" style="2157" customWidth="1"/>
    <col min="7354" max="7354" width="11.7109375" style="2157" bestFit="1" customWidth="1"/>
    <col min="7355" max="7356" width="10" style="2157" bestFit="1" customWidth="1"/>
    <col min="7357" max="7357" width="4.5703125" style="2157" customWidth="1"/>
    <col min="7358" max="7358" width="9.140625" style="2157"/>
    <col min="7359" max="7359" width="4" style="2157" bestFit="1" customWidth="1"/>
    <col min="7360" max="7360" width="15.28515625" style="2157" customWidth="1"/>
    <col min="7361" max="7361" width="9.140625" style="2157"/>
    <col min="7362" max="7362" width="11.7109375" style="2157" customWidth="1"/>
    <col min="7363" max="7599" width="9.140625" style="2157"/>
    <col min="7600" max="7600" width="8.140625" style="2157" customWidth="1"/>
    <col min="7601" max="7601" width="3.7109375" style="2157" customWidth="1"/>
    <col min="7602" max="7604" width="5.42578125" style="2157" customWidth="1"/>
    <col min="7605" max="7605" width="50.28515625" style="2157" customWidth="1"/>
    <col min="7606" max="7606" width="12.7109375" style="2157" customWidth="1"/>
    <col min="7607" max="7607" width="11.7109375" style="2157" bestFit="1" customWidth="1"/>
    <col min="7608" max="7608" width="9.140625" style="2157"/>
    <col min="7609" max="7609" width="11.42578125" style="2157" customWidth="1"/>
    <col min="7610" max="7610" width="11.7109375" style="2157" bestFit="1" customWidth="1"/>
    <col min="7611" max="7612" width="10" style="2157" bestFit="1" customWidth="1"/>
    <col min="7613" max="7613" width="4.5703125" style="2157" customWidth="1"/>
    <col min="7614" max="7614" width="9.140625" style="2157"/>
    <col min="7615" max="7615" width="4" style="2157" bestFit="1" customWidth="1"/>
    <col min="7616" max="7616" width="15.28515625" style="2157" customWidth="1"/>
    <col min="7617" max="7617" width="9.140625" style="2157"/>
    <col min="7618" max="7618" width="11.7109375" style="2157" customWidth="1"/>
    <col min="7619" max="7855" width="9.140625" style="2157"/>
    <col min="7856" max="7856" width="8.140625" style="2157" customWidth="1"/>
    <col min="7857" max="7857" width="3.7109375" style="2157" customWidth="1"/>
    <col min="7858" max="7860" width="5.42578125" style="2157" customWidth="1"/>
    <col min="7861" max="7861" width="50.28515625" style="2157" customWidth="1"/>
    <col min="7862" max="7862" width="12.7109375" style="2157" customWidth="1"/>
    <col min="7863" max="7863" width="11.7109375" style="2157" bestFit="1" customWidth="1"/>
    <col min="7864" max="7864" width="9.140625" style="2157"/>
    <col min="7865" max="7865" width="11.42578125" style="2157" customWidth="1"/>
    <col min="7866" max="7866" width="11.7109375" style="2157" bestFit="1" customWidth="1"/>
    <col min="7867" max="7868" width="10" style="2157" bestFit="1" customWidth="1"/>
    <col min="7869" max="7869" width="4.5703125" style="2157" customWidth="1"/>
    <col min="7870" max="7870" width="9.140625" style="2157"/>
    <col min="7871" max="7871" width="4" style="2157" bestFit="1" customWidth="1"/>
    <col min="7872" max="7872" width="15.28515625" style="2157" customWidth="1"/>
    <col min="7873" max="7873" width="9.140625" style="2157"/>
    <col min="7874" max="7874" width="11.7109375" style="2157" customWidth="1"/>
    <col min="7875" max="8111" width="9.140625" style="2157"/>
    <col min="8112" max="8112" width="8.140625" style="2157" customWidth="1"/>
    <col min="8113" max="8113" width="3.7109375" style="2157" customWidth="1"/>
    <col min="8114" max="8116" width="5.42578125" style="2157" customWidth="1"/>
    <col min="8117" max="8117" width="50.28515625" style="2157" customWidth="1"/>
    <col min="8118" max="8118" width="12.7109375" style="2157" customWidth="1"/>
    <col min="8119" max="8119" width="11.7109375" style="2157" bestFit="1" customWidth="1"/>
    <col min="8120" max="8120" width="9.140625" style="2157"/>
    <col min="8121" max="8121" width="11.42578125" style="2157" customWidth="1"/>
    <col min="8122" max="8122" width="11.7109375" style="2157" bestFit="1" customWidth="1"/>
    <col min="8123" max="8124" width="10" style="2157" bestFit="1" customWidth="1"/>
    <col min="8125" max="8125" width="4.5703125" style="2157" customWidth="1"/>
    <col min="8126" max="8126" width="9.140625" style="2157"/>
    <col min="8127" max="8127" width="4" style="2157" bestFit="1" customWidth="1"/>
    <col min="8128" max="8128" width="15.28515625" style="2157" customWidth="1"/>
    <col min="8129" max="8129" width="9.140625" style="2157"/>
    <col min="8130" max="8130" width="11.7109375" style="2157" customWidth="1"/>
    <col min="8131" max="8367" width="9.140625" style="2157"/>
    <col min="8368" max="8368" width="8.140625" style="2157" customWidth="1"/>
    <col min="8369" max="8369" width="3.7109375" style="2157" customWidth="1"/>
    <col min="8370" max="8372" width="5.42578125" style="2157" customWidth="1"/>
    <col min="8373" max="8373" width="50.28515625" style="2157" customWidth="1"/>
    <col min="8374" max="8374" width="12.7109375" style="2157" customWidth="1"/>
    <col min="8375" max="8375" width="11.7109375" style="2157" bestFit="1" customWidth="1"/>
    <col min="8376" max="8376" width="9.140625" style="2157"/>
    <col min="8377" max="8377" width="11.42578125" style="2157" customWidth="1"/>
    <col min="8378" max="8378" width="11.7109375" style="2157" bestFit="1" customWidth="1"/>
    <col min="8379" max="8380" width="10" style="2157" bestFit="1" customWidth="1"/>
    <col min="8381" max="8381" width="4.5703125" style="2157" customWidth="1"/>
    <col min="8382" max="8382" width="9.140625" style="2157"/>
    <col min="8383" max="8383" width="4" style="2157" bestFit="1" customWidth="1"/>
    <col min="8384" max="8384" width="15.28515625" style="2157" customWidth="1"/>
    <col min="8385" max="8385" width="9.140625" style="2157"/>
    <col min="8386" max="8386" width="11.7109375" style="2157" customWidth="1"/>
    <col min="8387" max="8623" width="9.140625" style="2157"/>
    <col min="8624" max="8624" width="8.140625" style="2157" customWidth="1"/>
    <col min="8625" max="8625" width="3.7109375" style="2157" customWidth="1"/>
    <col min="8626" max="8628" width="5.42578125" style="2157" customWidth="1"/>
    <col min="8629" max="8629" width="50.28515625" style="2157" customWidth="1"/>
    <col min="8630" max="8630" width="12.7109375" style="2157" customWidth="1"/>
    <col min="8631" max="8631" width="11.7109375" style="2157" bestFit="1" customWidth="1"/>
    <col min="8632" max="8632" width="9.140625" style="2157"/>
    <col min="8633" max="8633" width="11.42578125" style="2157" customWidth="1"/>
    <col min="8634" max="8634" width="11.7109375" style="2157" bestFit="1" customWidth="1"/>
    <col min="8635" max="8636" width="10" style="2157" bestFit="1" customWidth="1"/>
    <col min="8637" max="8637" width="4.5703125" style="2157" customWidth="1"/>
    <col min="8638" max="8638" width="9.140625" style="2157"/>
    <col min="8639" max="8639" width="4" style="2157" bestFit="1" customWidth="1"/>
    <col min="8640" max="8640" width="15.28515625" style="2157" customWidth="1"/>
    <col min="8641" max="8641" width="9.140625" style="2157"/>
    <col min="8642" max="8642" width="11.7109375" style="2157" customWidth="1"/>
    <col min="8643" max="8879" width="9.140625" style="2157"/>
    <col min="8880" max="8880" width="8.140625" style="2157" customWidth="1"/>
    <col min="8881" max="8881" width="3.7109375" style="2157" customWidth="1"/>
    <col min="8882" max="8884" width="5.42578125" style="2157" customWidth="1"/>
    <col min="8885" max="8885" width="50.28515625" style="2157" customWidth="1"/>
    <col min="8886" max="8886" width="12.7109375" style="2157" customWidth="1"/>
    <col min="8887" max="8887" width="11.7109375" style="2157" bestFit="1" customWidth="1"/>
    <col min="8888" max="8888" width="9.140625" style="2157"/>
    <col min="8889" max="8889" width="11.42578125" style="2157" customWidth="1"/>
    <col min="8890" max="8890" width="11.7109375" style="2157" bestFit="1" customWidth="1"/>
    <col min="8891" max="8892" width="10" style="2157" bestFit="1" customWidth="1"/>
    <col min="8893" max="8893" width="4.5703125" style="2157" customWidth="1"/>
    <col min="8894" max="8894" width="9.140625" style="2157"/>
    <col min="8895" max="8895" width="4" style="2157" bestFit="1" customWidth="1"/>
    <col min="8896" max="8896" width="15.28515625" style="2157" customWidth="1"/>
    <col min="8897" max="8897" width="9.140625" style="2157"/>
    <col min="8898" max="8898" width="11.7109375" style="2157" customWidth="1"/>
    <col min="8899" max="9135" width="9.140625" style="2157"/>
    <col min="9136" max="9136" width="8.140625" style="2157" customWidth="1"/>
    <col min="9137" max="9137" width="3.7109375" style="2157" customWidth="1"/>
    <col min="9138" max="9140" width="5.42578125" style="2157" customWidth="1"/>
    <col min="9141" max="9141" width="50.28515625" style="2157" customWidth="1"/>
    <col min="9142" max="9142" width="12.7109375" style="2157" customWidth="1"/>
    <col min="9143" max="9143" width="11.7109375" style="2157" bestFit="1" customWidth="1"/>
    <col min="9144" max="9144" width="9.140625" style="2157"/>
    <col min="9145" max="9145" width="11.42578125" style="2157" customWidth="1"/>
    <col min="9146" max="9146" width="11.7109375" style="2157" bestFit="1" customWidth="1"/>
    <col min="9147" max="9148" width="10" style="2157" bestFit="1" customWidth="1"/>
    <col min="9149" max="9149" width="4.5703125" style="2157" customWidth="1"/>
    <col min="9150" max="9150" width="9.140625" style="2157"/>
    <col min="9151" max="9151" width="4" style="2157" bestFit="1" customWidth="1"/>
    <col min="9152" max="9152" width="15.28515625" style="2157" customWidth="1"/>
    <col min="9153" max="9153" width="9.140625" style="2157"/>
    <col min="9154" max="9154" width="11.7109375" style="2157" customWidth="1"/>
    <col min="9155" max="9391" width="9.140625" style="2157"/>
    <col min="9392" max="9392" width="8.140625" style="2157" customWidth="1"/>
    <col min="9393" max="9393" width="3.7109375" style="2157" customWidth="1"/>
    <col min="9394" max="9396" width="5.42578125" style="2157" customWidth="1"/>
    <col min="9397" max="9397" width="50.28515625" style="2157" customWidth="1"/>
    <col min="9398" max="9398" width="12.7109375" style="2157" customWidth="1"/>
    <col min="9399" max="9399" width="11.7109375" style="2157" bestFit="1" customWidth="1"/>
    <col min="9400" max="9400" width="9.140625" style="2157"/>
    <col min="9401" max="9401" width="11.42578125" style="2157" customWidth="1"/>
    <col min="9402" max="9402" width="11.7109375" style="2157" bestFit="1" customWidth="1"/>
    <col min="9403" max="9404" width="10" style="2157" bestFit="1" customWidth="1"/>
    <col min="9405" max="9405" width="4.5703125" style="2157" customWidth="1"/>
    <col min="9406" max="9406" width="9.140625" style="2157"/>
    <col min="9407" max="9407" width="4" style="2157" bestFit="1" customWidth="1"/>
    <col min="9408" max="9408" width="15.28515625" style="2157" customWidth="1"/>
    <col min="9409" max="9409" width="9.140625" style="2157"/>
    <col min="9410" max="9410" width="11.7109375" style="2157" customWidth="1"/>
    <col min="9411" max="9647" width="9.140625" style="2157"/>
    <col min="9648" max="9648" width="8.140625" style="2157" customWidth="1"/>
    <col min="9649" max="9649" width="3.7109375" style="2157" customWidth="1"/>
    <col min="9650" max="9652" width="5.42578125" style="2157" customWidth="1"/>
    <col min="9653" max="9653" width="50.28515625" style="2157" customWidth="1"/>
    <col min="9654" max="9654" width="12.7109375" style="2157" customWidth="1"/>
    <col min="9655" max="9655" width="11.7109375" style="2157" bestFit="1" customWidth="1"/>
    <col min="9656" max="9656" width="9.140625" style="2157"/>
    <col min="9657" max="9657" width="11.42578125" style="2157" customWidth="1"/>
    <col min="9658" max="9658" width="11.7109375" style="2157" bestFit="1" customWidth="1"/>
    <col min="9659" max="9660" width="10" style="2157" bestFit="1" customWidth="1"/>
    <col min="9661" max="9661" width="4.5703125" style="2157" customWidth="1"/>
    <col min="9662" max="9662" width="9.140625" style="2157"/>
    <col min="9663" max="9663" width="4" style="2157" bestFit="1" customWidth="1"/>
    <col min="9664" max="9664" width="15.28515625" style="2157" customWidth="1"/>
    <col min="9665" max="9665" width="9.140625" style="2157"/>
    <col min="9666" max="9666" width="11.7109375" style="2157" customWidth="1"/>
    <col min="9667" max="9903" width="9.140625" style="2157"/>
    <col min="9904" max="9904" width="8.140625" style="2157" customWidth="1"/>
    <col min="9905" max="9905" width="3.7109375" style="2157" customWidth="1"/>
    <col min="9906" max="9908" width="5.42578125" style="2157" customWidth="1"/>
    <col min="9909" max="9909" width="50.28515625" style="2157" customWidth="1"/>
    <col min="9910" max="9910" width="12.7109375" style="2157" customWidth="1"/>
    <col min="9911" max="9911" width="11.7109375" style="2157" bestFit="1" customWidth="1"/>
    <col min="9912" max="9912" width="9.140625" style="2157"/>
    <col min="9913" max="9913" width="11.42578125" style="2157" customWidth="1"/>
    <col min="9914" max="9914" width="11.7109375" style="2157" bestFit="1" customWidth="1"/>
    <col min="9915" max="9916" width="10" style="2157" bestFit="1" customWidth="1"/>
    <col min="9917" max="9917" width="4.5703125" style="2157" customWidth="1"/>
    <col min="9918" max="9918" width="9.140625" style="2157"/>
    <col min="9919" max="9919" width="4" style="2157" bestFit="1" customWidth="1"/>
    <col min="9920" max="9920" width="15.28515625" style="2157" customWidth="1"/>
    <col min="9921" max="9921" width="9.140625" style="2157"/>
    <col min="9922" max="9922" width="11.7109375" style="2157" customWidth="1"/>
    <col min="9923" max="10159" width="9.140625" style="2157"/>
    <col min="10160" max="10160" width="8.140625" style="2157" customWidth="1"/>
    <col min="10161" max="10161" width="3.7109375" style="2157" customWidth="1"/>
    <col min="10162" max="10164" width="5.42578125" style="2157" customWidth="1"/>
    <col min="10165" max="10165" width="50.28515625" style="2157" customWidth="1"/>
    <col min="10166" max="10166" width="12.7109375" style="2157" customWidth="1"/>
    <col min="10167" max="10167" width="11.7109375" style="2157" bestFit="1" customWidth="1"/>
    <col min="10168" max="10168" width="9.140625" style="2157"/>
    <col min="10169" max="10169" width="11.42578125" style="2157" customWidth="1"/>
    <col min="10170" max="10170" width="11.7109375" style="2157" bestFit="1" customWidth="1"/>
    <col min="10171" max="10172" width="10" style="2157" bestFit="1" customWidth="1"/>
    <col min="10173" max="10173" width="4.5703125" style="2157" customWidth="1"/>
    <col min="10174" max="10174" width="9.140625" style="2157"/>
    <col min="10175" max="10175" width="4" style="2157" bestFit="1" customWidth="1"/>
    <col min="10176" max="10176" width="15.28515625" style="2157" customWidth="1"/>
    <col min="10177" max="10177" width="9.140625" style="2157"/>
    <col min="10178" max="10178" width="11.7109375" style="2157" customWidth="1"/>
    <col min="10179" max="10415" width="9.140625" style="2157"/>
    <col min="10416" max="10416" width="8.140625" style="2157" customWidth="1"/>
    <col min="10417" max="10417" width="3.7109375" style="2157" customWidth="1"/>
    <col min="10418" max="10420" width="5.42578125" style="2157" customWidth="1"/>
    <col min="10421" max="10421" width="50.28515625" style="2157" customWidth="1"/>
    <col min="10422" max="10422" width="12.7109375" style="2157" customWidth="1"/>
    <col min="10423" max="10423" width="11.7109375" style="2157" bestFit="1" customWidth="1"/>
    <col min="10424" max="10424" width="9.140625" style="2157"/>
    <col min="10425" max="10425" width="11.42578125" style="2157" customWidth="1"/>
    <col min="10426" max="10426" width="11.7109375" style="2157" bestFit="1" customWidth="1"/>
    <col min="10427" max="10428" width="10" style="2157" bestFit="1" customWidth="1"/>
    <col min="10429" max="10429" width="4.5703125" style="2157" customWidth="1"/>
    <col min="10430" max="10430" width="9.140625" style="2157"/>
    <col min="10431" max="10431" width="4" style="2157" bestFit="1" customWidth="1"/>
    <col min="10432" max="10432" width="15.28515625" style="2157" customWidth="1"/>
    <col min="10433" max="10433" width="9.140625" style="2157"/>
    <col min="10434" max="10434" width="11.7109375" style="2157" customWidth="1"/>
    <col min="10435" max="10671" width="9.140625" style="2157"/>
    <col min="10672" max="10672" width="8.140625" style="2157" customWidth="1"/>
    <col min="10673" max="10673" width="3.7109375" style="2157" customWidth="1"/>
    <col min="10674" max="10676" width="5.42578125" style="2157" customWidth="1"/>
    <col min="10677" max="10677" width="50.28515625" style="2157" customWidth="1"/>
    <col min="10678" max="10678" width="12.7109375" style="2157" customWidth="1"/>
    <col min="10679" max="10679" width="11.7109375" style="2157" bestFit="1" customWidth="1"/>
    <col min="10680" max="10680" width="9.140625" style="2157"/>
    <col min="10681" max="10681" width="11.42578125" style="2157" customWidth="1"/>
    <col min="10682" max="10682" width="11.7109375" style="2157" bestFit="1" customWidth="1"/>
    <col min="10683" max="10684" width="10" style="2157" bestFit="1" customWidth="1"/>
    <col min="10685" max="10685" width="4.5703125" style="2157" customWidth="1"/>
    <col min="10686" max="10686" width="9.140625" style="2157"/>
    <col min="10687" max="10687" width="4" style="2157" bestFit="1" customWidth="1"/>
    <col min="10688" max="10688" width="15.28515625" style="2157" customWidth="1"/>
    <col min="10689" max="10689" width="9.140625" style="2157"/>
    <col min="10690" max="10690" width="11.7109375" style="2157" customWidth="1"/>
    <col min="10691" max="10927" width="9.140625" style="2157"/>
    <col min="10928" max="10928" width="8.140625" style="2157" customWidth="1"/>
    <col min="10929" max="10929" width="3.7109375" style="2157" customWidth="1"/>
    <col min="10930" max="10932" width="5.42578125" style="2157" customWidth="1"/>
    <col min="10933" max="10933" width="50.28515625" style="2157" customWidth="1"/>
    <col min="10934" max="10934" width="12.7109375" style="2157" customWidth="1"/>
    <col min="10935" max="10935" width="11.7109375" style="2157" bestFit="1" customWidth="1"/>
    <col min="10936" max="10936" width="9.140625" style="2157"/>
    <col min="10937" max="10937" width="11.42578125" style="2157" customWidth="1"/>
    <col min="10938" max="10938" width="11.7109375" style="2157" bestFit="1" customWidth="1"/>
    <col min="10939" max="10940" width="10" style="2157" bestFit="1" customWidth="1"/>
    <col min="10941" max="10941" width="4.5703125" style="2157" customWidth="1"/>
    <col min="10942" max="10942" width="9.140625" style="2157"/>
    <col min="10943" max="10943" width="4" style="2157" bestFit="1" customWidth="1"/>
    <col min="10944" max="10944" width="15.28515625" style="2157" customWidth="1"/>
    <col min="10945" max="10945" width="9.140625" style="2157"/>
    <col min="10946" max="10946" width="11.7109375" style="2157" customWidth="1"/>
    <col min="10947" max="11183" width="9.140625" style="2157"/>
    <col min="11184" max="11184" width="8.140625" style="2157" customWidth="1"/>
    <col min="11185" max="11185" width="3.7109375" style="2157" customWidth="1"/>
    <col min="11186" max="11188" width="5.42578125" style="2157" customWidth="1"/>
    <col min="11189" max="11189" width="50.28515625" style="2157" customWidth="1"/>
    <col min="11190" max="11190" width="12.7109375" style="2157" customWidth="1"/>
    <col min="11191" max="11191" width="11.7109375" style="2157" bestFit="1" customWidth="1"/>
    <col min="11192" max="11192" width="9.140625" style="2157"/>
    <col min="11193" max="11193" width="11.42578125" style="2157" customWidth="1"/>
    <col min="11194" max="11194" width="11.7109375" style="2157" bestFit="1" customWidth="1"/>
    <col min="11195" max="11196" width="10" style="2157" bestFit="1" customWidth="1"/>
    <col min="11197" max="11197" width="4.5703125" style="2157" customWidth="1"/>
    <col min="11198" max="11198" width="9.140625" style="2157"/>
    <col min="11199" max="11199" width="4" style="2157" bestFit="1" customWidth="1"/>
    <col min="11200" max="11200" width="15.28515625" style="2157" customWidth="1"/>
    <col min="11201" max="11201" width="9.140625" style="2157"/>
    <col min="11202" max="11202" width="11.7109375" style="2157" customWidth="1"/>
    <col min="11203" max="11439" width="9.140625" style="2157"/>
    <col min="11440" max="11440" width="8.140625" style="2157" customWidth="1"/>
    <col min="11441" max="11441" width="3.7109375" style="2157" customWidth="1"/>
    <col min="11442" max="11444" width="5.42578125" style="2157" customWidth="1"/>
    <col min="11445" max="11445" width="50.28515625" style="2157" customWidth="1"/>
    <col min="11446" max="11446" width="12.7109375" style="2157" customWidth="1"/>
    <col min="11447" max="11447" width="11.7109375" style="2157" bestFit="1" customWidth="1"/>
    <col min="11448" max="11448" width="9.140625" style="2157"/>
    <col min="11449" max="11449" width="11.42578125" style="2157" customWidth="1"/>
    <col min="11450" max="11450" width="11.7109375" style="2157" bestFit="1" customWidth="1"/>
    <col min="11451" max="11452" width="10" style="2157" bestFit="1" customWidth="1"/>
    <col min="11453" max="11453" width="4.5703125" style="2157" customWidth="1"/>
    <col min="11454" max="11454" width="9.140625" style="2157"/>
    <col min="11455" max="11455" width="4" style="2157" bestFit="1" customWidth="1"/>
    <col min="11456" max="11456" width="15.28515625" style="2157" customWidth="1"/>
    <col min="11457" max="11457" width="9.140625" style="2157"/>
    <col min="11458" max="11458" width="11.7109375" style="2157" customWidth="1"/>
    <col min="11459" max="11695" width="9.140625" style="2157"/>
    <col min="11696" max="11696" width="8.140625" style="2157" customWidth="1"/>
    <col min="11697" max="11697" width="3.7109375" style="2157" customWidth="1"/>
    <col min="11698" max="11700" width="5.42578125" style="2157" customWidth="1"/>
    <col min="11701" max="11701" width="50.28515625" style="2157" customWidth="1"/>
    <col min="11702" max="11702" width="12.7109375" style="2157" customWidth="1"/>
    <col min="11703" max="11703" width="11.7109375" style="2157" bestFit="1" customWidth="1"/>
    <col min="11704" max="11704" width="9.140625" style="2157"/>
    <col min="11705" max="11705" width="11.42578125" style="2157" customWidth="1"/>
    <col min="11706" max="11706" width="11.7109375" style="2157" bestFit="1" customWidth="1"/>
    <col min="11707" max="11708" width="10" style="2157" bestFit="1" customWidth="1"/>
    <col min="11709" max="11709" width="4.5703125" style="2157" customWidth="1"/>
    <col min="11710" max="11710" width="9.140625" style="2157"/>
    <col min="11711" max="11711" width="4" style="2157" bestFit="1" customWidth="1"/>
    <col min="11712" max="11712" width="15.28515625" style="2157" customWidth="1"/>
    <col min="11713" max="11713" width="9.140625" style="2157"/>
    <col min="11714" max="11714" width="11.7109375" style="2157" customWidth="1"/>
    <col min="11715" max="11951" width="9.140625" style="2157"/>
    <col min="11952" max="11952" width="8.140625" style="2157" customWidth="1"/>
    <col min="11953" max="11953" width="3.7109375" style="2157" customWidth="1"/>
    <col min="11954" max="11956" width="5.42578125" style="2157" customWidth="1"/>
    <col min="11957" max="11957" width="50.28515625" style="2157" customWidth="1"/>
    <col min="11958" max="11958" width="12.7109375" style="2157" customWidth="1"/>
    <col min="11959" max="11959" width="11.7109375" style="2157" bestFit="1" customWidth="1"/>
    <col min="11960" max="11960" width="9.140625" style="2157"/>
    <col min="11961" max="11961" width="11.42578125" style="2157" customWidth="1"/>
    <col min="11962" max="11962" width="11.7109375" style="2157" bestFit="1" customWidth="1"/>
    <col min="11963" max="11964" width="10" style="2157" bestFit="1" customWidth="1"/>
    <col min="11965" max="11965" width="4.5703125" style="2157" customWidth="1"/>
    <col min="11966" max="11966" width="9.140625" style="2157"/>
    <col min="11967" max="11967" width="4" style="2157" bestFit="1" customWidth="1"/>
    <col min="11968" max="11968" width="15.28515625" style="2157" customWidth="1"/>
    <col min="11969" max="11969" width="9.140625" style="2157"/>
    <col min="11970" max="11970" width="11.7109375" style="2157" customWidth="1"/>
    <col min="11971" max="12207" width="9.140625" style="2157"/>
    <col min="12208" max="12208" width="8.140625" style="2157" customWidth="1"/>
    <col min="12209" max="12209" width="3.7109375" style="2157" customWidth="1"/>
    <col min="12210" max="12212" width="5.42578125" style="2157" customWidth="1"/>
    <col min="12213" max="12213" width="50.28515625" style="2157" customWidth="1"/>
    <col min="12214" max="12214" width="12.7109375" style="2157" customWidth="1"/>
    <col min="12215" max="12215" width="11.7109375" style="2157" bestFit="1" customWidth="1"/>
    <col min="12216" max="12216" width="9.140625" style="2157"/>
    <col min="12217" max="12217" width="11.42578125" style="2157" customWidth="1"/>
    <col min="12218" max="12218" width="11.7109375" style="2157" bestFit="1" customWidth="1"/>
    <col min="12219" max="12220" width="10" style="2157" bestFit="1" customWidth="1"/>
    <col min="12221" max="12221" width="4.5703125" style="2157" customWidth="1"/>
    <col min="12222" max="12222" width="9.140625" style="2157"/>
    <col min="12223" max="12223" width="4" style="2157" bestFit="1" customWidth="1"/>
    <col min="12224" max="12224" width="15.28515625" style="2157" customWidth="1"/>
    <col min="12225" max="12225" width="9.140625" style="2157"/>
    <col min="12226" max="12226" width="11.7109375" style="2157" customWidth="1"/>
    <col min="12227" max="12463" width="9.140625" style="2157"/>
    <col min="12464" max="12464" width="8.140625" style="2157" customWidth="1"/>
    <col min="12465" max="12465" width="3.7109375" style="2157" customWidth="1"/>
    <col min="12466" max="12468" width="5.42578125" style="2157" customWidth="1"/>
    <col min="12469" max="12469" width="50.28515625" style="2157" customWidth="1"/>
    <col min="12470" max="12470" width="12.7109375" style="2157" customWidth="1"/>
    <col min="12471" max="12471" width="11.7109375" style="2157" bestFit="1" customWidth="1"/>
    <col min="12472" max="12472" width="9.140625" style="2157"/>
    <col min="12473" max="12473" width="11.42578125" style="2157" customWidth="1"/>
    <col min="12474" max="12474" width="11.7109375" style="2157" bestFit="1" customWidth="1"/>
    <col min="12475" max="12476" width="10" style="2157" bestFit="1" customWidth="1"/>
    <col min="12477" max="12477" width="4.5703125" style="2157" customWidth="1"/>
    <col min="12478" max="12478" width="9.140625" style="2157"/>
    <col min="12479" max="12479" width="4" style="2157" bestFit="1" customWidth="1"/>
    <col min="12480" max="12480" width="15.28515625" style="2157" customWidth="1"/>
    <col min="12481" max="12481" width="9.140625" style="2157"/>
    <col min="12482" max="12482" width="11.7109375" style="2157" customWidth="1"/>
    <col min="12483" max="12719" width="9.140625" style="2157"/>
    <col min="12720" max="12720" width="8.140625" style="2157" customWidth="1"/>
    <col min="12721" max="12721" width="3.7109375" style="2157" customWidth="1"/>
    <col min="12722" max="12724" width="5.42578125" style="2157" customWidth="1"/>
    <col min="12725" max="12725" width="50.28515625" style="2157" customWidth="1"/>
    <col min="12726" max="12726" width="12.7109375" style="2157" customWidth="1"/>
    <col min="12727" max="12727" width="11.7109375" style="2157" bestFit="1" customWidth="1"/>
    <col min="12728" max="12728" width="9.140625" style="2157"/>
    <col min="12729" max="12729" width="11.42578125" style="2157" customWidth="1"/>
    <col min="12730" max="12730" width="11.7109375" style="2157" bestFit="1" customWidth="1"/>
    <col min="12731" max="12732" width="10" style="2157" bestFit="1" customWidth="1"/>
    <col min="12733" max="12733" width="4.5703125" style="2157" customWidth="1"/>
    <col min="12734" max="12734" width="9.140625" style="2157"/>
    <col min="12735" max="12735" width="4" style="2157" bestFit="1" customWidth="1"/>
    <col min="12736" max="12736" width="15.28515625" style="2157" customWidth="1"/>
    <col min="12737" max="12737" width="9.140625" style="2157"/>
    <col min="12738" max="12738" width="11.7109375" style="2157" customWidth="1"/>
    <col min="12739" max="12975" width="9.140625" style="2157"/>
    <col min="12976" max="12976" width="8.140625" style="2157" customWidth="1"/>
    <col min="12977" max="12977" width="3.7109375" style="2157" customWidth="1"/>
    <col min="12978" max="12980" width="5.42578125" style="2157" customWidth="1"/>
    <col min="12981" max="12981" width="50.28515625" style="2157" customWidth="1"/>
    <col min="12982" max="12982" width="12.7109375" style="2157" customWidth="1"/>
    <col min="12983" max="12983" width="11.7109375" style="2157" bestFit="1" customWidth="1"/>
    <col min="12984" max="12984" width="9.140625" style="2157"/>
    <col min="12985" max="12985" width="11.42578125" style="2157" customWidth="1"/>
    <col min="12986" max="12986" width="11.7109375" style="2157" bestFit="1" customWidth="1"/>
    <col min="12987" max="12988" width="10" style="2157" bestFit="1" customWidth="1"/>
    <col min="12989" max="12989" width="4.5703125" style="2157" customWidth="1"/>
    <col min="12990" max="12990" width="9.140625" style="2157"/>
    <col min="12991" max="12991" width="4" style="2157" bestFit="1" customWidth="1"/>
    <col min="12992" max="12992" width="15.28515625" style="2157" customWidth="1"/>
    <col min="12993" max="12993" width="9.140625" style="2157"/>
    <col min="12994" max="12994" width="11.7109375" style="2157" customWidth="1"/>
    <col min="12995" max="13231" width="9.140625" style="2157"/>
    <col min="13232" max="13232" width="8.140625" style="2157" customWidth="1"/>
    <col min="13233" max="13233" width="3.7109375" style="2157" customWidth="1"/>
    <col min="13234" max="13236" width="5.42578125" style="2157" customWidth="1"/>
    <col min="13237" max="13237" width="50.28515625" style="2157" customWidth="1"/>
    <col min="13238" max="13238" width="12.7109375" style="2157" customWidth="1"/>
    <col min="13239" max="13239" width="11.7109375" style="2157" bestFit="1" customWidth="1"/>
    <col min="13240" max="13240" width="9.140625" style="2157"/>
    <col min="13241" max="13241" width="11.42578125" style="2157" customWidth="1"/>
    <col min="13242" max="13242" width="11.7109375" style="2157" bestFit="1" customWidth="1"/>
    <col min="13243" max="13244" width="10" style="2157" bestFit="1" customWidth="1"/>
    <col min="13245" max="13245" width="4.5703125" style="2157" customWidth="1"/>
    <col min="13246" max="13246" width="9.140625" style="2157"/>
    <col min="13247" max="13247" width="4" style="2157" bestFit="1" customWidth="1"/>
    <col min="13248" max="13248" width="15.28515625" style="2157" customWidth="1"/>
    <col min="13249" max="13249" width="9.140625" style="2157"/>
    <col min="13250" max="13250" width="11.7109375" style="2157" customWidth="1"/>
    <col min="13251" max="13487" width="9.140625" style="2157"/>
    <col min="13488" max="13488" width="8.140625" style="2157" customWidth="1"/>
    <col min="13489" max="13489" width="3.7109375" style="2157" customWidth="1"/>
    <col min="13490" max="13492" width="5.42578125" style="2157" customWidth="1"/>
    <col min="13493" max="13493" width="50.28515625" style="2157" customWidth="1"/>
    <col min="13494" max="13494" width="12.7109375" style="2157" customWidth="1"/>
    <col min="13495" max="13495" width="11.7109375" style="2157" bestFit="1" customWidth="1"/>
    <col min="13496" max="13496" width="9.140625" style="2157"/>
    <col min="13497" max="13497" width="11.42578125" style="2157" customWidth="1"/>
    <col min="13498" max="13498" width="11.7109375" style="2157" bestFit="1" customWidth="1"/>
    <col min="13499" max="13500" width="10" style="2157" bestFit="1" customWidth="1"/>
    <col min="13501" max="13501" width="4.5703125" style="2157" customWidth="1"/>
    <col min="13502" max="13502" width="9.140625" style="2157"/>
    <col min="13503" max="13503" width="4" style="2157" bestFit="1" customWidth="1"/>
    <col min="13504" max="13504" width="15.28515625" style="2157" customWidth="1"/>
    <col min="13505" max="13505" width="9.140625" style="2157"/>
    <col min="13506" max="13506" width="11.7109375" style="2157" customWidth="1"/>
    <col min="13507" max="13743" width="9.140625" style="2157"/>
    <col min="13744" max="13744" width="8.140625" style="2157" customWidth="1"/>
    <col min="13745" max="13745" width="3.7109375" style="2157" customWidth="1"/>
    <col min="13746" max="13748" width="5.42578125" style="2157" customWidth="1"/>
    <col min="13749" max="13749" width="50.28515625" style="2157" customWidth="1"/>
    <col min="13750" max="13750" width="12.7109375" style="2157" customWidth="1"/>
    <col min="13751" max="13751" width="11.7109375" style="2157" bestFit="1" customWidth="1"/>
    <col min="13752" max="13752" width="9.140625" style="2157"/>
    <col min="13753" max="13753" width="11.42578125" style="2157" customWidth="1"/>
    <col min="13754" max="13754" width="11.7109375" style="2157" bestFit="1" customWidth="1"/>
    <col min="13755" max="13756" width="10" style="2157" bestFit="1" customWidth="1"/>
    <col min="13757" max="13757" width="4.5703125" style="2157" customWidth="1"/>
    <col min="13758" max="13758" width="9.140625" style="2157"/>
    <col min="13759" max="13759" width="4" style="2157" bestFit="1" customWidth="1"/>
    <col min="13760" max="13760" width="15.28515625" style="2157" customWidth="1"/>
    <col min="13761" max="13761" width="9.140625" style="2157"/>
    <col min="13762" max="13762" width="11.7109375" style="2157" customWidth="1"/>
    <col min="13763" max="13999" width="9.140625" style="2157"/>
    <col min="14000" max="14000" width="8.140625" style="2157" customWidth="1"/>
    <col min="14001" max="14001" width="3.7109375" style="2157" customWidth="1"/>
    <col min="14002" max="14004" width="5.42578125" style="2157" customWidth="1"/>
    <col min="14005" max="14005" width="50.28515625" style="2157" customWidth="1"/>
    <col min="14006" max="14006" width="12.7109375" style="2157" customWidth="1"/>
    <col min="14007" max="14007" width="11.7109375" style="2157" bestFit="1" customWidth="1"/>
    <col min="14008" max="14008" width="9.140625" style="2157"/>
    <col min="14009" max="14009" width="11.42578125" style="2157" customWidth="1"/>
    <col min="14010" max="14010" width="11.7109375" style="2157" bestFit="1" customWidth="1"/>
    <col min="14011" max="14012" width="10" style="2157" bestFit="1" customWidth="1"/>
    <col min="14013" max="14013" width="4.5703125" style="2157" customWidth="1"/>
    <col min="14014" max="14014" width="9.140625" style="2157"/>
    <col min="14015" max="14015" width="4" style="2157" bestFit="1" customWidth="1"/>
    <col min="14016" max="14016" width="15.28515625" style="2157" customWidth="1"/>
    <col min="14017" max="14017" width="9.140625" style="2157"/>
    <col min="14018" max="14018" width="11.7109375" style="2157" customWidth="1"/>
    <col min="14019" max="14255" width="9.140625" style="2157"/>
    <col min="14256" max="14256" width="8.140625" style="2157" customWidth="1"/>
    <col min="14257" max="14257" width="3.7109375" style="2157" customWidth="1"/>
    <col min="14258" max="14260" width="5.42578125" style="2157" customWidth="1"/>
    <col min="14261" max="14261" width="50.28515625" style="2157" customWidth="1"/>
    <col min="14262" max="14262" width="12.7109375" style="2157" customWidth="1"/>
    <col min="14263" max="14263" width="11.7109375" style="2157" bestFit="1" customWidth="1"/>
    <col min="14264" max="14264" width="9.140625" style="2157"/>
    <col min="14265" max="14265" width="11.42578125" style="2157" customWidth="1"/>
    <col min="14266" max="14266" width="11.7109375" style="2157" bestFit="1" customWidth="1"/>
    <col min="14267" max="14268" width="10" style="2157" bestFit="1" customWidth="1"/>
    <col min="14269" max="14269" width="4.5703125" style="2157" customWidth="1"/>
    <col min="14270" max="14270" width="9.140625" style="2157"/>
    <col min="14271" max="14271" width="4" style="2157" bestFit="1" customWidth="1"/>
    <col min="14272" max="14272" width="15.28515625" style="2157" customWidth="1"/>
    <col min="14273" max="14273" width="9.140625" style="2157"/>
    <col min="14274" max="14274" width="11.7109375" style="2157" customWidth="1"/>
    <col min="14275" max="14511" width="9.140625" style="2157"/>
    <col min="14512" max="14512" width="8.140625" style="2157" customWidth="1"/>
    <col min="14513" max="14513" width="3.7109375" style="2157" customWidth="1"/>
    <col min="14514" max="14516" width="5.42578125" style="2157" customWidth="1"/>
    <col min="14517" max="14517" width="50.28515625" style="2157" customWidth="1"/>
    <col min="14518" max="14518" width="12.7109375" style="2157" customWidth="1"/>
    <col min="14519" max="14519" width="11.7109375" style="2157" bestFit="1" customWidth="1"/>
    <col min="14520" max="14520" width="9.140625" style="2157"/>
    <col min="14521" max="14521" width="11.42578125" style="2157" customWidth="1"/>
    <col min="14522" max="14522" width="11.7109375" style="2157" bestFit="1" customWidth="1"/>
    <col min="14523" max="14524" width="10" style="2157" bestFit="1" customWidth="1"/>
    <col min="14525" max="14525" width="4.5703125" style="2157" customWidth="1"/>
    <col min="14526" max="14526" width="9.140625" style="2157"/>
    <col min="14527" max="14527" width="4" style="2157" bestFit="1" customWidth="1"/>
    <col min="14528" max="14528" width="15.28515625" style="2157" customWidth="1"/>
    <col min="14529" max="14529" width="9.140625" style="2157"/>
    <col min="14530" max="14530" width="11.7109375" style="2157" customWidth="1"/>
    <col min="14531" max="14767" width="9.140625" style="2157"/>
    <col min="14768" max="14768" width="8.140625" style="2157" customWidth="1"/>
    <col min="14769" max="14769" width="3.7109375" style="2157" customWidth="1"/>
    <col min="14770" max="14772" width="5.42578125" style="2157" customWidth="1"/>
    <col min="14773" max="14773" width="50.28515625" style="2157" customWidth="1"/>
    <col min="14774" max="14774" width="12.7109375" style="2157" customWidth="1"/>
    <col min="14775" max="14775" width="11.7109375" style="2157" bestFit="1" customWidth="1"/>
    <col min="14776" max="14776" width="9.140625" style="2157"/>
    <col min="14777" max="14777" width="11.42578125" style="2157" customWidth="1"/>
    <col min="14778" max="14778" width="11.7109375" style="2157" bestFit="1" customWidth="1"/>
    <col min="14779" max="14780" width="10" style="2157" bestFit="1" customWidth="1"/>
    <col min="14781" max="14781" width="4.5703125" style="2157" customWidth="1"/>
    <col min="14782" max="14782" width="9.140625" style="2157"/>
    <col min="14783" max="14783" width="4" style="2157" bestFit="1" customWidth="1"/>
    <col min="14784" max="14784" width="15.28515625" style="2157" customWidth="1"/>
    <col min="14785" max="14785" width="9.140625" style="2157"/>
    <col min="14786" max="14786" width="11.7109375" style="2157" customWidth="1"/>
    <col min="14787" max="15023" width="9.140625" style="2157"/>
    <col min="15024" max="15024" width="8.140625" style="2157" customWidth="1"/>
    <col min="15025" max="15025" width="3.7109375" style="2157" customWidth="1"/>
    <col min="15026" max="15028" width="5.42578125" style="2157" customWidth="1"/>
    <col min="15029" max="15029" width="50.28515625" style="2157" customWidth="1"/>
    <col min="15030" max="15030" width="12.7109375" style="2157" customWidth="1"/>
    <col min="15031" max="15031" width="11.7109375" style="2157" bestFit="1" customWidth="1"/>
    <col min="15032" max="15032" width="9.140625" style="2157"/>
    <col min="15033" max="15033" width="11.42578125" style="2157" customWidth="1"/>
    <col min="15034" max="15034" width="11.7109375" style="2157" bestFit="1" customWidth="1"/>
    <col min="15035" max="15036" width="10" style="2157" bestFit="1" customWidth="1"/>
    <col min="15037" max="15037" width="4.5703125" style="2157" customWidth="1"/>
    <col min="15038" max="15038" width="9.140625" style="2157"/>
    <col min="15039" max="15039" width="4" style="2157" bestFit="1" customWidth="1"/>
    <col min="15040" max="15040" width="15.28515625" style="2157" customWidth="1"/>
    <col min="15041" max="15041" width="9.140625" style="2157"/>
    <col min="15042" max="15042" width="11.7109375" style="2157" customWidth="1"/>
    <col min="15043" max="15279" width="9.140625" style="2157"/>
    <col min="15280" max="15280" width="8.140625" style="2157" customWidth="1"/>
    <col min="15281" max="15281" width="3.7109375" style="2157" customWidth="1"/>
    <col min="15282" max="15284" width="5.42578125" style="2157" customWidth="1"/>
    <col min="15285" max="15285" width="50.28515625" style="2157" customWidth="1"/>
    <col min="15286" max="15286" width="12.7109375" style="2157" customWidth="1"/>
    <col min="15287" max="15287" width="11.7109375" style="2157" bestFit="1" customWidth="1"/>
    <col min="15288" max="15288" width="9.140625" style="2157"/>
    <col min="15289" max="15289" width="11.42578125" style="2157" customWidth="1"/>
    <col min="15290" max="15290" width="11.7109375" style="2157" bestFit="1" customWidth="1"/>
    <col min="15291" max="15292" width="10" style="2157" bestFit="1" customWidth="1"/>
    <col min="15293" max="15293" width="4.5703125" style="2157" customWidth="1"/>
    <col min="15294" max="15294" width="9.140625" style="2157"/>
    <col min="15295" max="15295" width="4" style="2157" bestFit="1" customWidth="1"/>
    <col min="15296" max="15296" width="15.28515625" style="2157" customWidth="1"/>
    <col min="15297" max="15297" width="9.140625" style="2157"/>
    <col min="15298" max="15298" width="11.7109375" style="2157" customWidth="1"/>
    <col min="15299" max="15535" width="9.140625" style="2157"/>
    <col min="15536" max="15536" width="8.140625" style="2157" customWidth="1"/>
    <col min="15537" max="15537" width="3.7109375" style="2157" customWidth="1"/>
    <col min="15538" max="15540" width="5.42578125" style="2157" customWidth="1"/>
    <col min="15541" max="15541" width="50.28515625" style="2157" customWidth="1"/>
    <col min="15542" max="15542" width="12.7109375" style="2157" customWidth="1"/>
    <col min="15543" max="15543" width="11.7109375" style="2157" bestFit="1" customWidth="1"/>
    <col min="15544" max="15544" width="9.140625" style="2157"/>
    <col min="15545" max="15545" width="11.42578125" style="2157" customWidth="1"/>
    <col min="15546" max="15546" width="11.7109375" style="2157" bestFit="1" customWidth="1"/>
    <col min="15547" max="15548" width="10" style="2157" bestFit="1" customWidth="1"/>
    <col min="15549" max="15549" width="4.5703125" style="2157" customWidth="1"/>
    <col min="15550" max="15550" width="9.140625" style="2157"/>
    <col min="15551" max="15551" width="4" style="2157" bestFit="1" customWidth="1"/>
    <col min="15552" max="15552" width="15.28515625" style="2157" customWidth="1"/>
    <col min="15553" max="15553" width="9.140625" style="2157"/>
    <col min="15554" max="15554" width="11.7109375" style="2157" customWidth="1"/>
    <col min="15555" max="15791" width="9.140625" style="2157"/>
    <col min="15792" max="15792" width="8.140625" style="2157" customWidth="1"/>
    <col min="15793" max="15793" width="3.7109375" style="2157" customWidth="1"/>
    <col min="15794" max="15796" width="5.42578125" style="2157" customWidth="1"/>
    <col min="15797" max="15797" width="50.28515625" style="2157" customWidth="1"/>
    <col min="15798" max="15798" width="12.7109375" style="2157" customWidth="1"/>
    <col min="15799" max="15799" width="11.7109375" style="2157" bestFit="1" customWidth="1"/>
    <col min="15800" max="15800" width="9.140625" style="2157"/>
    <col min="15801" max="15801" width="11.42578125" style="2157" customWidth="1"/>
    <col min="15802" max="15802" width="11.7109375" style="2157" bestFit="1" customWidth="1"/>
    <col min="15803" max="15804" width="10" style="2157" bestFit="1" customWidth="1"/>
    <col min="15805" max="15805" width="4.5703125" style="2157" customWidth="1"/>
    <col min="15806" max="15806" width="9.140625" style="2157"/>
    <col min="15807" max="15807" width="4" style="2157" bestFit="1" customWidth="1"/>
    <col min="15808" max="15808" width="15.28515625" style="2157" customWidth="1"/>
    <col min="15809" max="15809" width="9.140625" style="2157"/>
    <col min="15810" max="15810" width="11.7109375" style="2157" customWidth="1"/>
    <col min="15811" max="16047" width="9.140625" style="2157"/>
    <col min="16048" max="16048" width="8.140625" style="2157" customWidth="1"/>
    <col min="16049" max="16049" width="3.7109375" style="2157" customWidth="1"/>
    <col min="16050" max="16052" width="5.42578125" style="2157" customWidth="1"/>
    <col min="16053" max="16053" width="50.28515625" style="2157" customWidth="1"/>
    <col min="16054" max="16054" width="12.7109375" style="2157" customWidth="1"/>
    <col min="16055" max="16055" width="11.7109375" style="2157" bestFit="1" customWidth="1"/>
    <col min="16056" max="16056" width="9.140625" style="2157"/>
    <col min="16057" max="16057" width="11.42578125" style="2157" customWidth="1"/>
    <col min="16058" max="16058" width="11.7109375" style="2157" bestFit="1" customWidth="1"/>
    <col min="16059" max="16060" width="10" style="2157" bestFit="1" customWidth="1"/>
    <col min="16061" max="16061" width="4.5703125" style="2157" customWidth="1"/>
    <col min="16062" max="16062" width="9.140625" style="2157"/>
    <col min="16063" max="16063" width="4" style="2157" bestFit="1" customWidth="1"/>
    <col min="16064" max="16064" width="15.28515625" style="2157" customWidth="1"/>
    <col min="16065" max="16065" width="9.140625" style="2157"/>
    <col min="16066" max="16066" width="11.7109375" style="2157" customWidth="1"/>
    <col min="16067" max="16384" width="9.140625" style="2157"/>
  </cols>
  <sheetData>
    <row r="1" spans="1:7" s="2171" customFormat="1" ht="18" x14ac:dyDescent="0.25">
      <c r="A1" s="3071" t="s">
        <v>2161</v>
      </c>
      <c r="B1" s="3071"/>
      <c r="C1" s="3071"/>
      <c r="D1" s="3071"/>
      <c r="E1" s="3071"/>
      <c r="F1" s="3071"/>
      <c r="G1" s="3071"/>
    </row>
    <row r="2" spans="1:7" s="2171" customFormat="1" x14ac:dyDescent="0.25"/>
    <row r="3" spans="1:7" s="2171" customFormat="1" ht="15.75" x14ac:dyDescent="0.25">
      <c r="A3" s="3047" t="s">
        <v>2425</v>
      </c>
      <c r="B3" s="3048"/>
      <c r="C3" s="3048"/>
      <c r="D3" s="3048"/>
      <c r="E3" s="3048"/>
      <c r="F3" s="3048"/>
      <c r="G3" s="3049"/>
    </row>
    <row r="4" spans="1:7" s="2171" customFormat="1" ht="13.5" thickBot="1" x14ac:dyDescent="0.3">
      <c r="G4" s="2237" t="s">
        <v>67</v>
      </c>
    </row>
    <row r="5" spans="1:7" s="2171" customFormat="1" ht="15.75" customHeight="1" thickBot="1" x14ac:dyDescent="0.3">
      <c r="A5" s="732" t="s">
        <v>2151</v>
      </c>
      <c r="B5" s="3068" t="s">
        <v>2118</v>
      </c>
      <c r="C5" s="3069"/>
      <c r="D5" s="3069"/>
      <c r="E5" s="3070"/>
      <c r="F5" s="2238" t="s">
        <v>495</v>
      </c>
      <c r="G5" s="2175" t="s">
        <v>2153</v>
      </c>
    </row>
    <row r="6" spans="1:7" s="2171" customFormat="1" ht="13.5" customHeight="1" thickBot="1" x14ac:dyDescent="0.3">
      <c r="A6" s="2239">
        <f>SUM(A7:A11)</f>
        <v>4100000</v>
      </c>
      <c r="B6" s="2240" t="s">
        <v>2</v>
      </c>
      <c r="C6" s="2241" t="s">
        <v>4</v>
      </c>
      <c r="D6" s="2242" t="s">
        <v>497</v>
      </c>
      <c r="E6" s="2243" t="s">
        <v>498</v>
      </c>
      <c r="F6" s="2244" t="s">
        <v>2119</v>
      </c>
      <c r="G6" s="2245">
        <f>SUM(G7:G11)</f>
        <v>4810000</v>
      </c>
    </row>
    <row r="7" spans="1:7" s="2171" customFormat="1" ht="12.75" customHeight="1" x14ac:dyDescent="0.25">
      <c r="A7" s="2246">
        <v>770000</v>
      </c>
      <c r="B7" s="2247" t="s">
        <v>159</v>
      </c>
      <c r="C7" s="3072" t="s">
        <v>33</v>
      </c>
      <c r="D7" s="2248" t="s">
        <v>6</v>
      </c>
      <c r="E7" s="2249">
        <v>1111</v>
      </c>
      <c r="F7" s="2250" t="s">
        <v>2120</v>
      </c>
      <c r="G7" s="2251">
        <v>800000</v>
      </c>
    </row>
    <row r="8" spans="1:7" s="2171" customFormat="1" x14ac:dyDescent="0.25">
      <c r="A8" s="2252">
        <v>16000</v>
      </c>
      <c r="B8" s="2253" t="s">
        <v>159</v>
      </c>
      <c r="C8" s="3073"/>
      <c r="D8" s="2254" t="s">
        <v>6</v>
      </c>
      <c r="E8" s="2255">
        <v>1112</v>
      </c>
      <c r="F8" s="2256" t="s">
        <v>2121</v>
      </c>
      <c r="G8" s="2251">
        <v>30000</v>
      </c>
    </row>
    <row r="9" spans="1:7" s="2171" customFormat="1" x14ac:dyDescent="0.25">
      <c r="A9" s="2252">
        <v>98000</v>
      </c>
      <c r="B9" s="2253" t="s">
        <v>159</v>
      </c>
      <c r="C9" s="3073"/>
      <c r="D9" s="2254" t="s">
        <v>6</v>
      </c>
      <c r="E9" s="2255">
        <v>1113</v>
      </c>
      <c r="F9" s="2256" t="s">
        <v>2122</v>
      </c>
      <c r="G9" s="2251">
        <v>150000</v>
      </c>
    </row>
    <row r="10" spans="1:7" s="2171" customFormat="1" x14ac:dyDescent="0.25">
      <c r="A10" s="2252">
        <v>800000</v>
      </c>
      <c r="B10" s="2253" t="s">
        <v>159</v>
      </c>
      <c r="C10" s="3073"/>
      <c r="D10" s="2254" t="s">
        <v>6</v>
      </c>
      <c r="E10" s="2255">
        <v>1121</v>
      </c>
      <c r="F10" s="2256" t="s">
        <v>2123</v>
      </c>
      <c r="G10" s="2251">
        <v>1350000</v>
      </c>
    </row>
    <row r="11" spans="1:7" s="2171" customFormat="1" ht="13.5" thickBot="1" x14ac:dyDescent="0.3">
      <c r="A11" s="2257">
        <v>2416000</v>
      </c>
      <c r="B11" s="2258" t="s">
        <v>159</v>
      </c>
      <c r="C11" s="3074"/>
      <c r="D11" s="2254" t="s">
        <v>6</v>
      </c>
      <c r="E11" s="2255">
        <v>1211</v>
      </c>
      <c r="F11" s="2259" t="s">
        <v>2124</v>
      </c>
      <c r="G11" s="2260">
        <v>2480000</v>
      </c>
    </row>
    <row r="12" spans="1:7" s="2171" customFormat="1" ht="13.5" thickBot="1" x14ac:dyDescent="0.3">
      <c r="A12" s="2261">
        <f>SUM(A13:A20)</f>
        <v>600</v>
      </c>
      <c r="B12" s="2262" t="s">
        <v>2</v>
      </c>
      <c r="C12" s="2263" t="s">
        <v>4</v>
      </c>
      <c r="D12" s="2264" t="s">
        <v>497</v>
      </c>
      <c r="E12" s="2243" t="s">
        <v>498</v>
      </c>
      <c r="F12" s="2265" t="s">
        <v>2125</v>
      </c>
      <c r="G12" s="2266">
        <f>SUM(G13:G20)</f>
        <v>600</v>
      </c>
    </row>
    <row r="13" spans="1:7" s="2171" customFormat="1" x14ac:dyDescent="0.25">
      <c r="A13" s="2267">
        <v>164</v>
      </c>
      <c r="B13" s="2268" t="s">
        <v>159</v>
      </c>
      <c r="C13" s="2269" t="s">
        <v>14</v>
      </c>
      <c r="D13" s="2270" t="s">
        <v>6</v>
      </c>
      <c r="E13" s="2271">
        <v>1361</v>
      </c>
      <c r="F13" s="2272" t="s">
        <v>2126</v>
      </c>
      <c r="G13" s="2273">
        <v>80</v>
      </c>
    </row>
    <row r="14" spans="1:7" s="2171" customFormat="1" ht="12.75" customHeight="1" x14ac:dyDescent="0.25">
      <c r="A14" s="2274">
        <v>120</v>
      </c>
      <c r="B14" s="2275" t="s">
        <v>159</v>
      </c>
      <c r="C14" s="2276" t="s">
        <v>18</v>
      </c>
      <c r="D14" s="2277" t="s">
        <v>6</v>
      </c>
      <c r="E14" s="2278">
        <v>1361</v>
      </c>
      <c r="F14" s="2250" t="s">
        <v>2666</v>
      </c>
      <c r="G14" s="2251">
        <v>60</v>
      </c>
    </row>
    <row r="15" spans="1:7" s="2171" customFormat="1" x14ac:dyDescent="0.25">
      <c r="A15" s="2279">
        <v>110</v>
      </c>
      <c r="B15" s="2275" t="s">
        <v>159</v>
      </c>
      <c r="C15" s="2276" t="s">
        <v>21</v>
      </c>
      <c r="D15" s="2277" t="s">
        <v>6</v>
      </c>
      <c r="E15" s="2278">
        <v>1361</v>
      </c>
      <c r="F15" s="2256" t="s">
        <v>2127</v>
      </c>
      <c r="G15" s="2251">
        <v>70</v>
      </c>
    </row>
    <row r="16" spans="1:7" s="2171" customFormat="1" x14ac:dyDescent="0.25">
      <c r="A16" s="2279">
        <v>80</v>
      </c>
      <c r="B16" s="2280" t="s">
        <v>159</v>
      </c>
      <c r="C16" s="2281" t="s">
        <v>23</v>
      </c>
      <c r="D16" s="2282" t="s">
        <v>6</v>
      </c>
      <c r="E16" s="2283">
        <v>1361</v>
      </c>
      <c r="F16" s="2256" t="s">
        <v>2128</v>
      </c>
      <c r="G16" s="2284">
        <v>60</v>
      </c>
    </row>
    <row r="17" spans="1:7" s="2171" customFormat="1" x14ac:dyDescent="0.25">
      <c r="A17" s="2279">
        <v>6</v>
      </c>
      <c r="B17" s="2275" t="s">
        <v>159</v>
      </c>
      <c r="C17" s="2276" t="s">
        <v>35</v>
      </c>
      <c r="D17" s="2277" t="s">
        <v>6</v>
      </c>
      <c r="E17" s="2278">
        <v>1361</v>
      </c>
      <c r="F17" s="2256" t="s">
        <v>2129</v>
      </c>
      <c r="G17" s="2251">
        <v>6</v>
      </c>
    </row>
    <row r="18" spans="1:7" s="2171" customFormat="1" x14ac:dyDescent="0.25">
      <c r="A18" s="2279">
        <v>80</v>
      </c>
      <c r="B18" s="2275" t="s">
        <v>159</v>
      </c>
      <c r="C18" s="2276" t="s">
        <v>39</v>
      </c>
      <c r="D18" s="2277" t="s">
        <v>6</v>
      </c>
      <c r="E18" s="2278">
        <v>1361</v>
      </c>
      <c r="F18" s="2256" t="s">
        <v>2130</v>
      </c>
      <c r="G18" s="2251">
        <v>54</v>
      </c>
    </row>
    <row r="19" spans="1:7" s="2171" customFormat="1" x14ac:dyDescent="0.25">
      <c r="A19" s="2279">
        <v>40</v>
      </c>
      <c r="B19" s="2280" t="s">
        <v>159</v>
      </c>
      <c r="C19" s="2281" t="s">
        <v>2058</v>
      </c>
      <c r="D19" s="2282" t="s">
        <v>6</v>
      </c>
      <c r="E19" s="2283">
        <v>1361</v>
      </c>
      <c r="F19" s="2256" t="s">
        <v>2131</v>
      </c>
      <c r="G19" s="2284">
        <v>210</v>
      </c>
    </row>
    <row r="20" spans="1:7" s="2171" customFormat="1" ht="13.5" thickBot="1" x14ac:dyDescent="0.3">
      <c r="A20" s="2291">
        <v>0</v>
      </c>
      <c r="B20" s="2285" t="s">
        <v>159</v>
      </c>
      <c r="C20" s="2286">
        <v>21</v>
      </c>
      <c r="D20" s="2287" t="s">
        <v>6</v>
      </c>
      <c r="E20" s="2288">
        <v>1361</v>
      </c>
      <c r="F20" s="2900" t="s">
        <v>2667</v>
      </c>
      <c r="G20" s="2260">
        <v>60</v>
      </c>
    </row>
    <row r="21" spans="1:7" s="2171" customFormat="1" ht="13.5" thickBot="1" x14ac:dyDescent="0.3">
      <c r="A21" s="2261">
        <f>SUM(A22:A23)</f>
        <v>19320</v>
      </c>
      <c r="B21" s="2262" t="s">
        <v>2</v>
      </c>
      <c r="C21" s="2263" t="s">
        <v>4</v>
      </c>
      <c r="D21" s="2264" t="s">
        <v>497</v>
      </c>
      <c r="E21" s="2243" t="s">
        <v>498</v>
      </c>
      <c r="F21" s="2265" t="s">
        <v>2132</v>
      </c>
      <c r="G21" s="2266">
        <f>SUM(G22:G23)</f>
        <v>19320</v>
      </c>
    </row>
    <row r="22" spans="1:7" s="2171" customFormat="1" x14ac:dyDescent="0.25">
      <c r="A22" s="2267">
        <v>320</v>
      </c>
      <c r="B22" s="2289" t="s">
        <v>159</v>
      </c>
      <c r="C22" s="2269" t="s">
        <v>21</v>
      </c>
      <c r="D22" s="2269" t="s">
        <v>6</v>
      </c>
      <c r="E22" s="2270">
        <v>1332</v>
      </c>
      <c r="F22" s="2290" t="s">
        <v>2133</v>
      </c>
      <c r="G22" s="2273">
        <v>320</v>
      </c>
    </row>
    <row r="23" spans="1:7" s="2171" customFormat="1" ht="13.5" thickBot="1" x14ac:dyDescent="0.3">
      <c r="A23" s="2291">
        <v>19000</v>
      </c>
      <c r="B23" s="2292" t="s">
        <v>159</v>
      </c>
      <c r="C23" s="2286" t="s">
        <v>21</v>
      </c>
      <c r="D23" s="2286" t="s">
        <v>6</v>
      </c>
      <c r="E23" s="2287">
        <v>1357</v>
      </c>
      <c r="F23" s="2293" t="s">
        <v>2134</v>
      </c>
      <c r="G23" s="2260">
        <v>19000</v>
      </c>
    </row>
    <row r="24" spans="1:7" s="2171" customFormat="1" x14ac:dyDescent="0.25">
      <c r="A24" s="2294"/>
      <c r="B24" s="2295"/>
      <c r="C24" s="2295"/>
      <c r="D24" s="2295"/>
      <c r="E24" s="2295"/>
      <c r="F24" s="2296"/>
      <c r="G24" s="2297"/>
    </row>
    <row r="25" spans="1:7" s="733" customFormat="1" ht="12.75" customHeight="1" thickBot="1" x14ac:dyDescent="0.3">
      <c r="B25" s="2298"/>
      <c r="C25" s="2299"/>
      <c r="D25" s="2299"/>
      <c r="E25" s="2299"/>
      <c r="F25" s="2299"/>
      <c r="G25" s="2300" t="s">
        <v>67</v>
      </c>
    </row>
    <row r="26" spans="1:7" s="733" customFormat="1" ht="13.5" thickBot="1" x14ac:dyDescent="0.3">
      <c r="A26" s="732" t="s">
        <v>2151</v>
      </c>
      <c r="B26" s="3062" t="s">
        <v>494</v>
      </c>
      <c r="C26" s="3063"/>
      <c r="D26" s="3063"/>
      <c r="E26" s="3064"/>
      <c r="F26" s="2142" t="s">
        <v>495</v>
      </c>
      <c r="G26" s="2175" t="s">
        <v>2153</v>
      </c>
    </row>
    <row r="27" spans="1:7" s="733" customFormat="1" ht="15.75" customHeight="1" thickBot="1" x14ac:dyDescent="0.3">
      <c r="A27" s="738">
        <f>SUM(A28:A91)</f>
        <v>24691</v>
      </c>
      <c r="B27" s="734" t="s">
        <v>2</v>
      </c>
      <c r="C27" s="735" t="s">
        <v>496</v>
      </c>
      <c r="D27" s="736" t="s">
        <v>497</v>
      </c>
      <c r="E27" s="737" t="s">
        <v>498</v>
      </c>
      <c r="F27" s="2301" t="s">
        <v>499</v>
      </c>
      <c r="G27" s="738">
        <f>SUM(G28:G91)</f>
        <v>24862.529999999995</v>
      </c>
    </row>
    <row r="28" spans="1:7" s="733" customFormat="1" x14ac:dyDescent="0.25">
      <c r="A28" s="1791">
        <v>956</v>
      </c>
      <c r="B28" s="739" t="s">
        <v>159</v>
      </c>
      <c r="C28" s="740">
        <v>1401</v>
      </c>
      <c r="D28" s="740">
        <v>3121</v>
      </c>
      <c r="E28" s="741">
        <v>2122</v>
      </c>
      <c r="F28" s="2302" t="s">
        <v>1082</v>
      </c>
      <c r="G28" s="2303">
        <v>960</v>
      </c>
    </row>
    <row r="29" spans="1:7" s="733" customFormat="1" x14ac:dyDescent="0.25">
      <c r="A29" s="2304">
        <v>284</v>
      </c>
      <c r="B29" s="742" t="s">
        <v>159</v>
      </c>
      <c r="C29" s="743">
        <v>1402</v>
      </c>
      <c r="D29" s="744">
        <v>3121</v>
      </c>
      <c r="E29" s="745">
        <v>2122</v>
      </c>
      <c r="F29" s="2140" t="s">
        <v>1083</v>
      </c>
      <c r="G29" s="2305">
        <v>283.44</v>
      </c>
    </row>
    <row r="30" spans="1:7" s="733" customFormat="1" x14ac:dyDescent="0.25">
      <c r="A30" s="2304">
        <v>107</v>
      </c>
      <c r="B30" s="742" t="s">
        <v>159</v>
      </c>
      <c r="C30" s="743">
        <v>1403</v>
      </c>
      <c r="D30" s="744">
        <v>3121</v>
      </c>
      <c r="E30" s="745">
        <v>2122</v>
      </c>
      <c r="F30" s="2140" t="s">
        <v>1084</v>
      </c>
      <c r="G30" s="2305">
        <v>135.47999999999999</v>
      </c>
    </row>
    <row r="31" spans="1:7" s="733" customFormat="1" x14ac:dyDescent="0.25">
      <c r="A31" s="2304">
        <v>0</v>
      </c>
      <c r="B31" s="742" t="s">
        <v>159</v>
      </c>
      <c r="C31" s="743">
        <v>1404</v>
      </c>
      <c r="D31" s="744">
        <v>3121</v>
      </c>
      <c r="E31" s="745">
        <v>2122</v>
      </c>
      <c r="F31" s="2140" t="s">
        <v>1085</v>
      </c>
      <c r="G31" s="2305">
        <v>0</v>
      </c>
    </row>
    <row r="32" spans="1:7" s="733" customFormat="1" ht="12.75" customHeight="1" x14ac:dyDescent="0.25">
      <c r="A32" s="2304">
        <v>801</v>
      </c>
      <c r="B32" s="742" t="s">
        <v>159</v>
      </c>
      <c r="C32" s="743">
        <v>1405</v>
      </c>
      <c r="D32" s="744">
        <v>3121</v>
      </c>
      <c r="E32" s="745">
        <v>2122</v>
      </c>
      <c r="F32" s="2140" t="s">
        <v>1086</v>
      </c>
      <c r="G32" s="2305">
        <v>761</v>
      </c>
    </row>
    <row r="33" spans="1:7" s="733" customFormat="1" x14ac:dyDescent="0.25">
      <c r="A33" s="2304">
        <v>91</v>
      </c>
      <c r="B33" s="742" t="s">
        <v>159</v>
      </c>
      <c r="C33" s="743">
        <v>1406</v>
      </c>
      <c r="D33" s="744">
        <v>3121</v>
      </c>
      <c r="E33" s="745">
        <v>2122</v>
      </c>
      <c r="F33" s="2140" t="s">
        <v>1087</v>
      </c>
      <c r="G33" s="2305">
        <v>90.58</v>
      </c>
    </row>
    <row r="34" spans="1:7" s="733" customFormat="1" ht="12.75" customHeight="1" x14ac:dyDescent="0.25">
      <c r="A34" s="2304">
        <v>262</v>
      </c>
      <c r="B34" s="742" t="s">
        <v>159</v>
      </c>
      <c r="C34" s="743">
        <v>1407</v>
      </c>
      <c r="D34" s="744">
        <v>3121</v>
      </c>
      <c r="E34" s="745">
        <v>2122</v>
      </c>
      <c r="F34" s="2140" t="s">
        <v>1088</v>
      </c>
      <c r="G34" s="2305">
        <v>269</v>
      </c>
    </row>
    <row r="35" spans="1:7" s="733" customFormat="1" x14ac:dyDescent="0.25">
      <c r="A35" s="2304">
        <v>0</v>
      </c>
      <c r="B35" s="742" t="s">
        <v>159</v>
      </c>
      <c r="C35" s="743">
        <v>1408</v>
      </c>
      <c r="D35" s="744">
        <v>3121</v>
      </c>
      <c r="E35" s="745">
        <v>2122</v>
      </c>
      <c r="F35" s="2140" t="s">
        <v>1089</v>
      </c>
      <c r="G35" s="2305">
        <v>0</v>
      </c>
    </row>
    <row r="36" spans="1:7" s="733" customFormat="1" ht="12.75" customHeight="1" x14ac:dyDescent="0.25">
      <c r="A36" s="2304">
        <v>1180</v>
      </c>
      <c r="B36" s="742" t="s">
        <v>159</v>
      </c>
      <c r="C36" s="743">
        <v>1409</v>
      </c>
      <c r="D36" s="744">
        <v>3121</v>
      </c>
      <c r="E36" s="745">
        <v>2122</v>
      </c>
      <c r="F36" s="2140" t="s">
        <v>1090</v>
      </c>
      <c r="G36" s="2305">
        <v>918</v>
      </c>
    </row>
    <row r="37" spans="1:7" s="733" customFormat="1" ht="12.75" customHeight="1" x14ac:dyDescent="0.25">
      <c r="A37" s="2304">
        <v>270</v>
      </c>
      <c r="B37" s="742" t="s">
        <v>159</v>
      </c>
      <c r="C37" s="743">
        <v>1410</v>
      </c>
      <c r="D37" s="744">
        <v>3121</v>
      </c>
      <c r="E37" s="745">
        <v>2122</v>
      </c>
      <c r="F37" s="2140" t="s">
        <v>2491</v>
      </c>
      <c r="G37" s="2305">
        <v>270</v>
      </c>
    </row>
    <row r="38" spans="1:7" s="733" customFormat="1" ht="22.5" x14ac:dyDescent="0.25">
      <c r="A38" s="2304">
        <v>653</v>
      </c>
      <c r="B38" s="742" t="s">
        <v>159</v>
      </c>
      <c r="C38" s="743">
        <v>1411</v>
      </c>
      <c r="D38" s="744">
        <v>3121</v>
      </c>
      <c r="E38" s="745">
        <v>2122</v>
      </c>
      <c r="F38" s="2140" t="s">
        <v>1091</v>
      </c>
      <c r="G38" s="2305">
        <v>656.09</v>
      </c>
    </row>
    <row r="39" spans="1:7" s="733" customFormat="1" ht="12.75" customHeight="1" x14ac:dyDescent="0.25">
      <c r="A39" s="2304">
        <v>360</v>
      </c>
      <c r="B39" s="742" t="s">
        <v>159</v>
      </c>
      <c r="C39" s="743">
        <v>1412</v>
      </c>
      <c r="D39" s="744">
        <v>3122</v>
      </c>
      <c r="E39" s="745">
        <v>2122</v>
      </c>
      <c r="F39" s="2140" t="s">
        <v>1092</v>
      </c>
      <c r="G39" s="2305">
        <v>355</v>
      </c>
    </row>
    <row r="40" spans="1:7" s="733" customFormat="1" ht="22.5" customHeight="1" x14ac:dyDescent="0.25">
      <c r="A40" s="2304">
        <v>340</v>
      </c>
      <c r="B40" s="742" t="s">
        <v>159</v>
      </c>
      <c r="C40" s="743">
        <v>1413</v>
      </c>
      <c r="D40" s="744">
        <v>3122</v>
      </c>
      <c r="E40" s="745">
        <v>2122</v>
      </c>
      <c r="F40" s="2140" t="s">
        <v>1093</v>
      </c>
      <c r="G40" s="2305">
        <v>380.39</v>
      </c>
    </row>
    <row r="41" spans="1:7" s="733" customFormat="1" ht="22.5" x14ac:dyDescent="0.25">
      <c r="A41" s="2304">
        <v>309</v>
      </c>
      <c r="B41" s="742" t="s">
        <v>159</v>
      </c>
      <c r="C41" s="743">
        <v>1414</v>
      </c>
      <c r="D41" s="744">
        <v>3122</v>
      </c>
      <c r="E41" s="745">
        <v>2122</v>
      </c>
      <c r="F41" s="2140" t="s">
        <v>1094</v>
      </c>
      <c r="G41" s="2305">
        <v>314</v>
      </c>
    </row>
    <row r="42" spans="1:7" s="733" customFormat="1" ht="12.75" customHeight="1" x14ac:dyDescent="0.25">
      <c r="A42" s="2304">
        <v>460</v>
      </c>
      <c r="B42" s="742" t="s">
        <v>159</v>
      </c>
      <c r="C42" s="743">
        <v>1418</v>
      </c>
      <c r="D42" s="744">
        <v>3122</v>
      </c>
      <c r="E42" s="745">
        <v>2122</v>
      </c>
      <c r="F42" s="2140" t="s">
        <v>1095</v>
      </c>
      <c r="G42" s="2305">
        <v>456.6</v>
      </c>
    </row>
    <row r="43" spans="1:7" s="733" customFormat="1" ht="12.75" customHeight="1" x14ac:dyDescent="0.25">
      <c r="A43" s="2304">
        <v>90</v>
      </c>
      <c r="B43" s="742" t="s">
        <v>159</v>
      </c>
      <c r="C43" s="743">
        <v>1420</v>
      </c>
      <c r="D43" s="744">
        <v>3122</v>
      </c>
      <c r="E43" s="745">
        <v>2122</v>
      </c>
      <c r="F43" s="2140" t="s">
        <v>1096</v>
      </c>
      <c r="G43" s="2305">
        <v>90</v>
      </c>
    </row>
    <row r="44" spans="1:7" s="733" customFormat="1" x14ac:dyDescent="0.25">
      <c r="A44" s="2304">
        <v>370</v>
      </c>
      <c r="B44" s="742" t="s">
        <v>159</v>
      </c>
      <c r="C44" s="743">
        <v>1421</v>
      </c>
      <c r="D44" s="744">
        <v>3122</v>
      </c>
      <c r="E44" s="745">
        <v>2122</v>
      </c>
      <c r="F44" s="2140" t="s">
        <v>2492</v>
      </c>
      <c r="G44" s="2305">
        <v>501</v>
      </c>
    </row>
    <row r="45" spans="1:7" s="733" customFormat="1" ht="12.75" customHeight="1" x14ac:dyDescent="0.25">
      <c r="A45" s="2304">
        <v>45</v>
      </c>
      <c r="B45" s="742" t="s">
        <v>159</v>
      </c>
      <c r="C45" s="743">
        <v>1422</v>
      </c>
      <c r="D45" s="744">
        <v>3122</v>
      </c>
      <c r="E45" s="745">
        <v>2122</v>
      </c>
      <c r="F45" s="2140" t="s">
        <v>2668</v>
      </c>
      <c r="G45" s="2305"/>
    </row>
    <row r="46" spans="1:7" s="733" customFormat="1" ht="12.75" customHeight="1" x14ac:dyDescent="0.25">
      <c r="A46" s="2304">
        <v>815</v>
      </c>
      <c r="B46" s="742" t="s">
        <v>159</v>
      </c>
      <c r="C46" s="743">
        <v>1424</v>
      </c>
      <c r="D46" s="744">
        <v>3122</v>
      </c>
      <c r="E46" s="745">
        <v>2122</v>
      </c>
      <c r="F46" s="2140" t="s">
        <v>1098</v>
      </c>
      <c r="G46" s="2305">
        <v>810.54</v>
      </c>
    </row>
    <row r="47" spans="1:7" s="733" customFormat="1" ht="22.5" x14ac:dyDescent="0.25">
      <c r="A47" s="2304">
        <v>664</v>
      </c>
      <c r="B47" s="742" t="s">
        <v>159</v>
      </c>
      <c r="C47" s="743">
        <v>1425</v>
      </c>
      <c r="D47" s="744">
        <v>3122</v>
      </c>
      <c r="E47" s="745">
        <v>2122</v>
      </c>
      <c r="F47" s="2140" t="s">
        <v>1099</v>
      </c>
      <c r="G47" s="2305">
        <v>655.86</v>
      </c>
    </row>
    <row r="48" spans="1:7" s="733" customFormat="1" ht="22.5" x14ac:dyDescent="0.25">
      <c r="A48" s="2304">
        <v>0</v>
      </c>
      <c r="B48" s="742" t="s">
        <v>159</v>
      </c>
      <c r="C48" s="743">
        <v>1426</v>
      </c>
      <c r="D48" s="744">
        <v>3122</v>
      </c>
      <c r="E48" s="745">
        <v>2122</v>
      </c>
      <c r="F48" s="2140" t="s">
        <v>1100</v>
      </c>
      <c r="G48" s="2305">
        <v>0</v>
      </c>
    </row>
    <row r="49" spans="1:7" s="733" customFormat="1" ht="22.5" x14ac:dyDescent="0.25">
      <c r="A49" s="2304">
        <v>1020</v>
      </c>
      <c r="B49" s="742" t="s">
        <v>159</v>
      </c>
      <c r="C49" s="743">
        <v>1427</v>
      </c>
      <c r="D49" s="744">
        <v>3122</v>
      </c>
      <c r="E49" s="745">
        <v>2122</v>
      </c>
      <c r="F49" s="2140" t="s">
        <v>1101</v>
      </c>
      <c r="G49" s="2305">
        <v>1035.03</v>
      </c>
    </row>
    <row r="50" spans="1:7" s="733" customFormat="1" ht="22.5" x14ac:dyDescent="0.25">
      <c r="A50" s="2304">
        <v>165</v>
      </c>
      <c r="B50" s="742" t="s">
        <v>159</v>
      </c>
      <c r="C50" s="743">
        <v>1428</v>
      </c>
      <c r="D50" s="744">
        <v>3122</v>
      </c>
      <c r="E50" s="745">
        <v>2122</v>
      </c>
      <c r="F50" s="2140" t="s">
        <v>1102</v>
      </c>
      <c r="G50" s="2305">
        <v>158.13</v>
      </c>
    </row>
    <row r="51" spans="1:7" s="733" customFormat="1" ht="22.5" x14ac:dyDescent="0.25">
      <c r="A51" s="2304">
        <v>0</v>
      </c>
      <c r="B51" s="742" t="s">
        <v>159</v>
      </c>
      <c r="C51" s="743">
        <v>1429</v>
      </c>
      <c r="D51" s="744">
        <v>3122</v>
      </c>
      <c r="E51" s="745">
        <v>2122</v>
      </c>
      <c r="F51" s="2140" t="s">
        <v>1103</v>
      </c>
      <c r="G51" s="2305">
        <v>720.6</v>
      </c>
    </row>
    <row r="52" spans="1:7" s="733" customFormat="1" ht="12.75" customHeight="1" x14ac:dyDescent="0.25">
      <c r="A52" s="2304">
        <v>290</v>
      </c>
      <c r="B52" s="742" t="s">
        <v>159</v>
      </c>
      <c r="C52" s="743">
        <v>1430</v>
      </c>
      <c r="D52" s="744">
        <v>3122</v>
      </c>
      <c r="E52" s="745">
        <v>2122</v>
      </c>
      <c r="F52" s="2140" t="s">
        <v>1104</v>
      </c>
      <c r="G52" s="2305">
        <v>324.83999999999997</v>
      </c>
    </row>
    <row r="53" spans="1:7" s="733" customFormat="1" ht="12.75" customHeight="1" x14ac:dyDescent="0.25">
      <c r="A53" s="2304">
        <v>90</v>
      </c>
      <c r="B53" s="742" t="s">
        <v>159</v>
      </c>
      <c r="C53" s="743">
        <v>1432</v>
      </c>
      <c r="D53" s="744">
        <v>3123</v>
      </c>
      <c r="E53" s="745">
        <v>2122</v>
      </c>
      <c r="F53" s="2140" t="s">
        <v>1105</v>
      </c>
      <c r="G53" s="2305">
        <v>92</v>
      </c>
    </row>
    <row r="54" spans="1:7" s="733" customFormat="1" ht="12.75" customHeight="1" x14ac:dyDescent="0.25">
      <c r="A54" s="2304">
        <v>1250</v>
      </c>
      <c r="B54" s="742" t="s">
        <v>159</v>
      </c>
      <c r="C54" s="743">
        <v>1433</v>
      </c>
      <c r="D54" s="743">
        <v>3122</v>
      </c>
      <c r="E54" s="745">
        <v>2122</v>
      </c>
      <c r="F54" s="2140" t="s">
        <v>2493</v>
      </c>
      <c r="G54" s="2306">
        <v>1854.56</v>
      </c>
    </row>
    <row r="55" spans="1:7" s="2171" customFormat="1" x14ac:dyDescent="0.25">
      <c r="A55" s="1791">
        <v>360</v>
      </c>
      <c r="B55" s="746" t="s">
        <v>159</v>
      </c>
      <c r="C55" s="744">
        <v>1434</v>
      </c>
      <c r="D55" s="744">
        <v>3123</v>
      </c>
      <c r="E55" s="747">
        <v>2122</v>
      </c>
      <c r="F55" s="2141" t="s">
        <v>1106</v>
      </c>
      <c r="G55" s="2305">
        <v>342</v>
      </c>
    </row>
    <row r="56" spans="1:7" s="733" customFormat="1" ht="12.75" customHeight="1" x14ac:dyDescent="0.25">
      <c r="A56" s="1791">
        <v>745</v>
      </c>
      <c r="B56" s="746" t="s">
        <v>159</v>
      </c>
      <c r="C56" s="744">
        <v>1436</v>
      </c>
      <c r="D56" s="744">
        <v>3123</v>
      </c>
      <c r="E56" s="747">
        <v>2122</v>
      </c>
      <c r="F56" s="2141" t="s">
        <v>1107</v>
      </c>
      <c r="G56" s="2305">
        <v>751</v>
      </c>
    </row>
    <row r="57" spans="1:7" s="733" customFormat="1" ht="12.75" customHeight="1" x14ac:dyDescent="0.25">
      <c r="A57" s="2304">
        <v>2210</v>
      </c>
      <c r="B57" s="742" t="s">
        <v>159</v>
      </c>
      <c r="C57" s="743">
        <v>1437</v>
      </c>
      <c r="D57" s="744">
        <v>3123</v>
      </c>
      <c r="E57" s="745">
        <v>2122</v>
      </c>
      <c r="F57" s="2140" t="s">
        <v>1108</v>
      </c>
      <c r="G57" s="2305">
        <v>1920</v>
      </c>
    </row>
    <row r="58" spans="1:7" s="733" customFormat="1" ht="12.75" customHeight="1" x14ac:dyDescent="0.25">
      <c r="A58" s="2304">
        <v>262.5</v>
      </c>
      <c r="B58" s="742" t="s">
        <v>159</v>
      </c>
      <c r="C58" s="743">
        <v>1438</v>
      </c>
      <c r="D58" s="744">
        <v>3122</v>
      </c>
      <c r="E58" s="745">
        <v>2122</v>
      </c>
      <c r="F58" s="2140" t="s">
        <v>1109</v>
      </c>
      <c r="G58" s="2305">
        <v>466</v>
      </c>
    </row>
    <row r="59" spans="1:7" s="733" customFormat="1" ht="12.75" customHeight="1" x14ac:dyDescent="0.25">
      <c r="A59" s="2304">
        <v>2200.5</v>
      </c>
      <c r="B59" s="742" t="s">
        <v>159</v>
      </c>
      <c r="C59" s="743">
        <v>1440</v>
      </c>
      <c r="D59" s="744">
        <v>3123</v>
      </c>
      <c r="E59" s="745">
        <v>2122</v>
      </c>
      <c r="F59" s="2140" t="s">
        <v>1110</v>
      </c>
      <c r="G59" s="2305">
        <v>1740</v>
      </c>
    </row>
    <row r="60" spans="1:7" s="733" customFormat="1" ht="12.75" customHeight="1" x14ac:dyDescent="0.25">
      <c r="A60" s="2304">
        <v>1191</v>
      </c>
      <c r="B60" s="742" t="s">
        <v>159</v>
      </c>
      <c r="C60" s="743">
        <v>1442</v>
      </c>
      <c r="D60" s="744">
        <v>3123</v>
      </c>
      <c r="E60" s="745">
        <v>2122</v>
      </c>
      <c r="F60" s="2141" t="s">
        <v>1111</v>
      </c>
      <c r="G60" s="2305">
        <v>1202</v>
      </c>
    </row>
    <row r="61" spans="1:7" s="733" customFormat="1" ht="12.75" customHeight="1" x14ac:dyDescent="0.25">
      <c r="A61" s="2304">
        <v>602</v>
      </c>
      <c r="B61" s="742" t="s">
        <v>159</v>
      </c>
      <c r="C61" s="743">
        <v>1443</v>
      </c>
      <c r="D61" s="744">
        <v>3123</v>
      </c>
      <c r="E61" s="745">
        <v>2122</v>
      </c>
      <c r="F61" s="2141" t="s">
        <v>1112</v>
      </c>
      <c r="G61" s="2305">
        <v>601</v>
      </c>
    </row>
    <row r="62" spans="1:7" s="733" customFormat="1" ht="12.75" customHeight="1" x14ac:dyDescent="0.25">
      <c r="A62" s="2304">
        <v>1432</v>
      </c>
      <c r="B62" s="742" t="s">
        <v>159</v>
      </c>
      <c r="C62" s="743">
        <v>1448</v>
      </c>
      <c r="D62" s="744">
        <v>3123</v>
      </c>
      <c r="E62" s="745">
        <v>2122</v>
      </c>
      <c r="F62" s="2140" t="s">
        <v>1113</v>
      </c>
      <c r="G62" s="2305">
        <v>1500</v>
      </c>
    </row>
    <row r="63" spans="1:7" s="733" customFormat="1" x14ac:dyDescent="0.25">
      <c r="A63" s="2304">
        <v>2406</v>
      </c>
      <c r="B63" s="746" t="s">
        <v>159</v>
      </c>
      <c r="C63" s="744">
        <v>1450</v>
      </c>
      <c r="D63" s="744">
        <v>3124</v>
      </c>
      <c r="E63" s="747">
        <v>2122</v>
      </c>
      <c r="F63" s="2140" t="s">
        <v>1114</v>
      </c>
      <c r="G63" s="2305">
        <v>1886.06</v>
      </c>
    </row>
    <row r="64" spans="1:7" s="733" customFormat="1" ht="22.5" x14ac:dyDescent="0.25">
      <c r="A64" s="2304">
        <v>335</v>
      </c>
      <c r="B64" s="742" t="s">
        <v>159</v>
      </c>
      <c r="C64" s="743">
        <v>1452</v>
      </c>
      <c r="D64" s="743">
        <v>3122</v>
      </c>
      <c r="E64" s="745">
        <v>2122</v>
      </c>
      <c r="F64" s="2140" t="s">
        <v>1115</v>
      </c>
      <c r="G64" s="2305">
        <v>340</v>
      </c>
    </row>
    <row r="65" spans="1:7" s="733" customFormat="1" ht="12.75" customHeight="1" x14ac:dyDescent="0.25">
      <c r="A65" s="2304">
        <v>763</v>
      </c>
      <c r="B65" s="746" t="s">
        <v>159</v>
      </c>
      <c r="C65" s="744">
        <v>1455</v>
      </c>
      <c r="D65" s="744">
        <v>3114</v>
      </c>
      <c r="E65" s="747">
        <v>2122</v>
      </c>
      <c r="F65" s="2141" t="s">
        <v>1116</v>
      </c>
      <c r="G65" s="2305">
        <v>763.39</v>
      </c>
    </row>
    <row r="66" spans="1:7" s="733" customFormat="1" ht="22.5" x14ac:dyDescent="0.25">
      <c r="A66" s="2304">
        <v>115</v>
      </c>
      <c r="B66" s="742" t="s">
        <v>159</v>
      </c>
      <c r="C66" s="743">
        <v>1456</v>
      </c>
      <c r="D66" s="744">
        <v>3114</v>
      </c>
      <c r="E66" s="745">
        <v>2122</v>
      </c>
      <c r="F66" s="2140" t="s">
        <v>1117</v>
      </c>
      <c r="G66" s="2305">
        <v>114.3</v>
      </c>
    </row>
    <row r="67" spans="1:7" s="733" customFormat="1" ht="12.75" customHeight="1" x14ac:dyDescent="0.25">
      <c r="A67" s="2304">
        <v>0</v>
      </c>
      <c r="B67" s="742" t="s">
        <v>159</v>
      </c>
      <c r="C67" s="743">
        <v>1457</v>
      </c>
      <c r="D67" s="743">
        <v>3114</v>
      </c>
      <c r="E67" s="745">
        <v>2122</v>
      </c>
      <c r="F67" s="2140" t="s">
        <v>1118</v>
      </c>
      <c r="G67" s="2306">
        <v>0</v>
      </c>
    </row>
    <row r="68" spans="1:7" s="733" customFormat="1" ht="12.75" customHeight="1" x14ac:dyDescent="0.25">
      <c r="A68" s="2304">
        <v>0</v>
      </c>
      <c r="B68" s="742" t="s">
        <v>159</v>
      </c>
      <c r="C68" s="743">
        <v>1459</v>
      </c>
      <c r="D68" s="743">
        <v>3114</v>
      </c>
      <c r="E68" s="745">
        <v>2122</v>
      </c>
      <c r="F68" s="2140" t="s">
        <v>1119</v>
      </c>
      <c r="G68" s="2306">
        <v>0</v>
      </c>
    </row>
    <row r="69" spans="1:7" s="2171" customFormat="1" ht="12.75" customHeight="1" x14ac:dyDescent="0.25">
      <c r="A69" s="1791">
        <v>0</v>
      </c>
      <c r="B69" s="746" t="s">
        <v>159</v>
      </c>
      <c r="C69" s="744">
        <v>1460</v>
      </c>
      <c r="D69" s="744">
        <v>3114</v>
      </c>
      <c r="E69" s="2307">
        <v>2122</v>
      </c>
      <c r="F69" s="2308" t="s">
        <v>1120</v>
      </c>
      <c r="G69" s="2305">
        <v>0</v>
      </c>
    </row>
    <row r="70" spans="1:7" s="2171" customFormat="1" ht="12.75" customHeight="1" x14ac:dyDescent="0.25">
      <c r="A70" s="1791">
        <v>33</v>
      </c>
      <c r="B70" s="742" t="s">
        <v>159</v>
      </c>
      <c r="C70" s="743">
        <v>1462</v>
      </c>
      <c r="D70" s="744">
        <v>3114</v>
      </c>
      <c r="E70" s="907">
        <v>2122</v>
      </c>
      <c r="F70" s="2309" t="s">
        <v>1121</v>
      </c>
      <c r="G70" s="2305">
        <v>32.92</v>
      </c>
    </row>
    <row r="71" spans="1:7" s="2171" customFormat="1" ht="13.5" customHeight="1" thickBot="1" x14ac:dyDescent="0.3">
      <c r="A71" s="2310">
        <v>0</v>
      </c>
      <c r="B71" s="1793" t="s">
        <v>159</v>
      </c>
      <c r="C71" s="2311">
        <v>1463</v>
      </c>
      <c r="D71" s="1705">
        <v>3114</v>
      </c>
      <c r="E71" s="2312">
        <v>2122</v>
      </c>
      <c r="F71" s="2313" t="s">
        <v>1122</v>
      </c>
      <c r="G71" s="2314">
        <v>0</v>
      </c>
    </row>
    <row r="72" spans="1:7" s="2171" customFormat="1" ht="12.75" customHeight="1" x14ac:dyDescent="0.25"/>
    <row r="73" spans="1:7" s="733" customFormat="1" ht="12.75" customHeight="1" x14ac:dyDescent="0.25"/>
    <row r="74" spans="1:7" s="2171" customFormat="1" ht="12" customHeight="1" thickBot="1" x14ac:dyDescent="0.25">
      <c r="A74" s="2315"/>
      <c r="B74" s="2295"/>
      <c r="C74" s="2209"/>
      <c r="D74" s="2209"/>
      <c r="E74" s="2209"/>
      <c r="F74" s="2316"/>
      <c r="G74" s="2317" t="s">
        <v>67</v>
      </c>
    </row>
    <row r="75" spans="1:7" s="2171" customFormat="1" ht="13.5" customHeight="1" thickBot="1" x14ac:dyDescent="0.3">
      <c r="A75" s="732" t="s">
        <v>2151</v>
      </c>
      <c r="B75" s="3062" t="s">
        <v>494</v>
      </c>
      <c r="C75" s="3063"/>
      <c r="D75" s="3063"/>
      <c r="E75" s="3064"/>
      <c r="F75" s="2318" t="s">
        <v>495</v>
      </c>
      <c r="G75" s="2175" t="s">
        <v>2153</v>
      </c>
    </row>
    <row r="76" spans="1:7" s="2171" customFormat="1" ht="13.5" customHeight="1" thickBot="1" x14ac:dyDescent="0.3">
      <c r="A76" s="2319" t="s">
        <v>233</v>
      </c>
      <c r="B76" s="2320" t="s">
        <v>2</v>
      </c>
      <c r="C76" s="2321" t="s">
        <v>496</v>
      </c>
      <c r="D76" s="2322" t="s">
        <v>497</v>
      </c>
      <c r="E76" s="2263" t="s">
        <v>498</v>
      </c>
      <c r="F76" s="2323" t="s">
        <v>2135</v>
      </c>
      <c r="G76" s="2324" t="s">
        <v>233</v>
      </c>
    </row>
    <row r="77" spans="1:7" s="2171" customFormat="1" x14ac:dyDescent="0.25">
      <c r="A77" s="2304">
        <v>0</v>
      </c>
      <c r="B77" s="2325" t="s">
        <v>159</v>
      </c>
      <c r="C77" s="743">
        <v>1468</v>
      </c>
      <c r="D77" s="743">
        <v>3114</v>
      </c>
      <c r="E77" s="907">
        <v>2122</v>
      </c>
      <c r="F77" s="2326" t="s">
        <v>1123</v>
      </c>
      <c r="G77" s="2306">
        <v>0</v>
      </c>
    </row>
    <row r="78" spans="1:7" s="2171" customFormat="1" x14ac:dyDescent="0.25">
      <c r="A78" s="2304">
        <v>104</v>
      </c>
      <c r="B78" s="742" t="s">
        <v>159</v>
      </c>
      <c r="C78" s="743">
        <v>1469</v>
      </c>
      <c r="D78" s="743">
        <v>3114</v>
      </c>
      <c r="E78" s="907">
        <v>2122</v>
      </c>
      <c r="F78" s="2309" t="s">
        <v>1124</v>
      </c>
      <c r="G78" s="2306">
        <v>104</v>
      </c>
    </row>
    <row r="79" spans="1:7" s="2171" customFormat="1" x14ac:dyDescent="0.25">
      <c r="A79" s="1791">
        <v>25</v>
      </c>
      <c r="B79" s="746" t="s">
        <v>159</v>
      </c>
      <c r="C79" s="744">
        <v>1470</v>
      </c>
      <c r="D79" s="744">
        <v>3133</v>
      </c>
      <c r="E79" s="2307">
        <v>2122</v>
      </c>
      <c r="F79" s="2308" t="s">
        <v>1125</v>
      </c>
      <c r="G79" s="2305">
        <v>36.15</v>
      </c>
    </row>
    <row r="80" spans="1:7" s="2171" customFormat="1" x14ac:dyDescent="0.25">
      <c r="A80" s="1791">
        <v>583</v>
      </c>
      <c r="B80" s="742" t="s">
        <v>159</v>
      </c>
      <c r="C80" s="743">
        <v>1471</v>
      </c>
      <c r="D80" s="744">
        <v>3133</v>
      </c>
      <c r="E80" s="907">
        <v>2122</v>
      </c>
      <c r="F80" s="2309" t="s">
        <v>1126</v>
      </c>
      <c r="G80" s="2305">
        <v>582.85</v>
      </c>
    </row>
    <row r="81" spans="1:7" s="2171" customFormat="1" ht="12.75" customHeight="1" x14ac:dyDescent="0.25">
      <c r="A81" s="2304">
        <v>93</v>
      </c>
      <c r="B81" s="2325" t="s">
        <v>159</v>
      </c>
      <c r="C81" s="743">
        <v>1472</v>
      </c>
      <c r="D81" s="743">
        <v>3133</v>
      </c>
      <c r="E81" s="907">
        <v>2122</v>
      </c>
      <c r="F81" s="2326" t="s">
        <v>1127</v>
      </c>
      <c r="G81" s="2306">
        <v>92.36</v>
      </c>
    </row>
    <row r="82" spans="1:7" s="2171" customFormat="1" ht="12.75" customHeight="1" x14ac:dyDescent="0.25">
      <c r="A82" s="1791">
        <v>50</v>
      </c>
      <c r="B82" s="742" t="s">
        <v>159</v>
      </c>
      <c r="C82" s="743">
        <v>1473</v>
      </c>
      <c r="D82" s="744">
        <v>3133</v>
      </c>
      <c r="E82" s="907">
        <v>2122</v>
      </c>
      <c r="F82" s="2309" t="s">
        <v>1128</v>
      </c>
      <c r="G82" s="2305">
        <v>49</v>
      </c>
    </row>
    <row r="83" spans="1:7" s="2171" customFormat="1" ht="12.75" customHeight="1" x14ac:dyDescent="0.25">
      <c r="A83" s="1791">
        <v>55</v>
      </c>
      <c r="B83" s="742" t="s">
        <v>159</v>
      </c>
      <c r="C83" s="743">
        <v>1474</v>
      </c>
      <c r="D83" s="744">
        <v>3133</v>
      </c>
      <c r="E83" s="907">
        <v>2122</v>
      </c>
      <c r="F83" s="2309" t="s">
        <v>1129</v>
      </c>
      <c r="G83" s="2305">
        <v>55</v>
      </c>
    </row>
    <row r="84" spans="1:7" s="2171" customFormat="1" ht="12.75" customHeight="1" x14ac:dyDescent="0.25">
      <c r="A84" s="1791">
        <v>230</v>
      </c>
      <c r="B84" s="742" t="s">
        <v>159</v>
      </c>
      <c r="C84" s="743">
        <v>1475</v>
      </c>
      <c r="D84" s="744">
        <v>3133</v>
      </c>
      <c r="E84" s="907">
        <v>2122</v>
      </c>
      <c r="F84" s="2309" t="s">
        <v>1130</v>
      </c>
      <c r="G84" s="2305">
        <v>172.44</v>
      </c>
    </row>
    <row r="85" spans="1:7" s="2171" customFormat="1" x14ac:dyDescent="0.25">
      <c r="A85" s="2304">
        <v>20</v>
      </c>
      <c r="B85" s="2325" t="s">
        <v>159</v>
      </c>
      <c r="C85" s="743">
        <v>1476</v>
      </c>
      <c r="D85" s="743">
        <v>3133</v>
      </c>
      <c r="E85" s="907">
        <v>2122</v>
      </c>
      <c r="F85" s="2326" t="s">
        <v>1131</v>
      </c>
      <c r="G85" s="2306">
        <v>19.920000000000002</v>
      </c>
    </row>
    <row r="86" spans="1:7" s="2171" customFormat="1" ht="13.5" customHeight="1" x14ac:dyDescent="0.25">
      <c r="A86" s="1791">
        <v>0</v>
      </c>
      <c r="B86" s="742" t="s">
        <v>159</v>
      </c>
      <c r="C86" s="743">
        <v>1491</v>
      </c>
      <c r="D86" s="744">
        <v>3146</v>
      </c>
      <c r="E86" s="907">
        <v>2122</v>
      </c>
      <c r="F86" s="2309" t="s">
        <v>1132</v>
      </c>
      <c r="G86" s="2305">
        <v>0</v>
      </c>
    </row>
    <row r="87" spans="1:7" s="2171" customFormat="1" x14ac:dyDescent="0.25">
      <c r="A87" s="1791">
        <v>0</v>
      </c>
      <c r="B87" s="742" t="s">
        <v>159</v>
      </c>
      <c r="C87" s="743">
        <v>1492</v>
      </c>
      <c r="D87" s="744">
        <v>3146</v>
      </c>
      <c r="E87" s="907">
        <v>2122</v>
      </c>
      <c r="F87" s="2309" t="s">
        <v>1133</v>
      </c>
      <c r="G87" s="2305">
        <v>0</v>
      </c>
    </row>
    <row r="88" spans="1:7" s="2171" customFormat="1" x14ac:dyDescent="0.25">
      <c r="A88" s="1791">
        <v>0</v>
      </c>
      <c r="B88" s="742" t="s">
        <v>159</v>
      </c>
      <c r="C88" s="743">
        <v>1493</v>
      </c>
      <c r="D88" s="744">
        <v>3146</v>
      </c>
      <c r="E88" s="907">
        <v>2122</v>
      </c>
      <c r="F88" s="2309" t="s">
        <v>1134</v>
      </c>
      <c r="G88" s="2305">
        <v>0</v>
      </c>
    </row>
    <row r="89" spans="1:7" s="2171" customFormat="1" ht="22.5" x14ac:dyDescent="0.25">
      <c r="A89" s="2304">
        <v>0</v>
      </c>
      <c r="B89" s="2325" t="s">
        <v>159</v>
      </c>
      <c r="C89" s="743">
        <v>1494</v>
      </c>
      <c r="D89" s="743">
        <v>3146</v>
      </c>
      <c r="E89" s="907">
        <v>2122</v>
      </c>
      <c r="F89" s="2326" t="s">
        <v>1135</v>
      </c>
      <c r="G89" s="2306">
        <v>0</v>
      </c>
    </row>
    <row r="90" spans="1:7" s="2171" customFormat="1" x14ac:dyDescent="0.25">
      <c r="A90" s="2304">
        <v>4</v>
      </c>
      <c r="B90" s="2327" t="s">
        <v>159</v>
      </c>
      <c r="C90" s="743">
        <v>1497</v>
      </c>
      <c r="D90" s="743">
        <v>3149</v>
      </c>
      <c r="E90" s="907">
        <v>2122</v>
      </c>
      <c r="F90" s="2326" t="s">
        <v>2299</v>
      </c>
      <c r="G90" s="2306">
        <v>0</v>
      </c>
    </row>
    <row r="91" spans="1:7" s="2171" customFormat="1" ht="13.5" thickBot="1" x14ac:dyDescent="0.3">
      <c r="A91" s="2310">
        <v>0</v>
      </c>
      <c r="B91" s="1704" t="s">
        <v>159</v>
      </c>
      <c r="C91" s="1705">
        <v>1498</v>
      </c>
      <c r="D91" s="1705">
        <v>3146</v>
      </c>
      <c r="E91" s="911">
        <v>2122</v>
      </c>
      <c r="F91" s="2328" t="s">
        <v>1136</v>
      </c>
      <c r="G91" s="2314">
        <v>0</v>
      </c>
    </row>
    <row r="92" spans="1:7" s="733" customFormat="1" ht="13.5" thickBot="1" x14ac:dyDescent="0.3">
      <c r="A92" s="738">
        <f>SUM(A93:A109)</f>
        <v>7639.12</v>
      </c>
      <c r="B92" s="899" t="s">
        <v>2</v>
      </c>
      <c r="C92" s="899" t="s">
        <v>496</v>
      </c>
      <c r="D92" s="900" t="s">
        <v>497</v>
      </c>
      <c r="E92" s="901" t="s">
        <v>498</v>
      </c>
      <c r="F92" s="2329" t="s">
        <v>568</v>
      </c>
      <c r="G92" s="1762">
        <f>SUM(G93:G109)</f>
        <v>7612.6399999999994</v>
      </c>
    </row>
    <row r="93" spans="1:7" s="733" customFormat="1" ht="12.75" customHeight="1" x14ac:dyDescent="0.25">
      <c r="A93" s="2330">
        <v>1117.9449999999999</v>
      </c>
      <c r="B93" s="739" t="s">
        <v>159</v>
      </c>
      <c r="C93" s="902">
        <v>1501</v>
      </c>
      <c r="D93" s="903">
        <v>4357</v>
      </c>
      <c r="E93" s="904">
        <v>2122</v>
      </c>
      <c r="F93" s="2143" t="s">
        <v>1360</v>
      </c>
      <c r="G93" s="2331">
        <v>919.65599999999995</v>
      </c>
    </row>
    <row r="94" spans="1:7" s="733" customFormat="1" ht="12.75" customHeight="1" x14ac:dyDescent="0.25">
      <c r="A94" s="2330">
        <v>141.535</v>
      </c>
      <c r="B94" s="746" t="s">
        <v>159</v>
      </c>
      <c r="C94" s="905">
        <v>1502</v>
      </c>
      <c r="D94" s="906">
        <v>4312</v>
      </c>
      <c r="E94" s="907">
        <v>2122</v>
      </c>
      <c r="F94" s="2332" t="s">
        <v>1361</v>
      </c>
      <c r="G94" s="2331">
        <v>142.285</v>
      </c>
    </row>
    <row r="95" spans="1:7" s="733" customFormat="1" ht="12.75" customHeight="1" x14ac:dyDescent="0.25">
      <c r="A95" s="2330">
        <v>62.866999999999997</v>
      </c>
      <c r="B95" s="746" t="s">
        <v>159</v>
      </c>
      <c r="C95" s="905">
        <v>1504</v>
      </c>
      <c r="D95" s="906">
        <v>4357</v>
      </c>
      <c r="E95" s="907">
        <v>2122</v>
      </c>
      <c r="F95" s="2332" t="s">
        <v>1362</v>
      </c>
      <c r="G95" s="2331">
        <v>64.998999999999995</v>
      </c>
    </row>
    <row r="96" spans="1:7" s="733" customFormat="1" ht="12.75" customHeight="1" x14ac:dyDescent="0.25">
      <c r="A96" s="2330">
        <v>417.82799999999997</v>
      </c>
      <c r="B96" s="746" t="s">
        <v>159</v>
      </c>
      <c r="C96" s="905">
        <v>1505</v>
      </c>
      <c r="D96" s="906">
        <v>4357</v>
      </c>
      <c r="E96" s="907">
        <v>2122</v>
      </c>
      <c r="F96" s="2332" t="s">
        <v>1363</v>
      </c>
      <c r="G96" s="2331">
        <v>458.38299999999998</v>
      </c>
    </row>
    <row r="97" spans="1:7" s="733" customFormat="1" ht="12.75" customHeight="1" x14ac:dyDescent="0.25">
      <c r="A97" s="2330">
        <v>74.34</v>
      </c>
      <c r="B97" s="746" t="s">
        <v>159</v>
      </c>
      <c r="C97" s="905">
        <v>1507</v>
      </c>
      <c r="D97" s="906">
        <v>4356</v>
      </c>
      <c r="E97" s="907">
        <v>2122</v>
      </c>
      <c r="F97" s="2332" t="s">
        <v>1364</v>
      </c>
      <c r="G97" s="2331">
        <v>37.271999999999998</v>
      </c>
    </row>
    <row r="98" spans="1:7" s="733" customFormat="1" ht="12.75" customHeight="1" x14ac:dyDescent="0.25">
      <c r="A98" s="2330">
        <v>110.94</v>
      </c>
      <c r="B98" s="746" t="s">
        <v>159</v>
      </c>
      <c r="C98" s="905">
        <v>1508</v>
      </c>
      <c r="D98" s="906">
        <v>4357</v>
      </c>
      <c r="E98" s="907">
        <v>2122</v>
      </c>
      <c r="F98" s="2332" t="s">
        <v>1365</v>
      </c>
      <c r="G98" s="2331">
        <v>110.94</v>
      </c>
    </row>
    <row r="99" spans="1:7" s="733" customFormat="1" ht="12.75" customHeight="1" x14ac:dyDescent="0.25">
      <c r="A99" s="2330">
        <v>332.76499999999999</v>
      </c>
      <c r="B99" s="746" t="s">
        <v>159</v>
      </c>
      <c r="C99" s="905">
        <v>1509</v>
      </c>
      <c r="D99" s="906">
        <v>4357</v>
      </c>
      <c r="E99" s="907">
        <v>2122</v>
      </c>
      <c r="F99" s="2332" t="s">
        <v>1366</v>
      </c>
      <c r="G99" s="2331">
        <v>455.84</v>
      </c>
    </row>
    <row r="100" spans="1:7" s="733" customFormat="1" ht="12.75" customHeight="1" x14ac:dyDescent="0.25">
      <c r="A100" s="2330">
        <v>907.11599999999999</v>
      </c>
      <c r="B100" s="746" t="s">
        <v>159</v>
      </c>
      <c r="C100" s="905">
        <v>1510</v>
      </c>
      <c r="D100" s="906">
        <v>4357</v>
      </c>
      <c r="E100" s="907">
        <v>2122</v>
      </c>
      <c r="F100" s="2332" t="s">
        <v>1367</v>
      </c>
      <c r="G100" s="2331">
        <v>907.11599999999999</v>
      </c>
    </row>
    <row r="101" spans="1:7" s="733" customFormat="1" ht="12.75" customHeight="1" x14ac:dyDescent="0.25">
      <c r="A101" s="2330">
        <v>490.78699999999998</v>
      </c>
      <c r="B101" s="746" t="s">
        <v>159</v>
      </c>
      <c r="C101" s="905">
        <v>1512</v>
      </c>
      <c r="D101" s="906">
        <v>4357</v>
      </c>
      <c r="E101" s="907">
        <v>2122</v>
      </c>
      <c r="F101" s="2332" t="s">
        <v>1368</v>
      </c>
      <c r="G101" s="2331">
        <v>490.78399999999999</v>
      </c>
    </row>
    <row r="102" spans="1:7" s="733" customFormat="1" ht="12.75" customHeight="1" x14ac:dyDescent="0.25">
      <c r="A102" s="2330">
        <v>1224.357</v>
      </c>
      <c r="B102" s="746" t="s">
        <v>159</v>
      </c>
      <c r="C102" s="905">
        <v>1513</v>
      </c>
      <c r="D102" s="906">
        <v>4357</v>
      </c>
      <c r="E102" s="907">
        <v>2122</v>
      </c>
      <c r="F102" s="2332" t="s">
        <v>1369</v>
      </c>
      <c r="G102" s="2331">
        <v>1224.348</v>
      </c>
    </row>
    <row r="103" spans="1:7" s="733" customFormat="1" ht="12.75" customHeight="1" x14ac:dyDescent="0.25">
      <c r="A103" s="2330">
        <v>156.01</v>
      </c>
      <c r="B103" s="746" t="s">
        <v>159</v>
      </c>
      <c r="C103" s="905">
        <v>1515</v>
      </c>
      <c r="D103" s="906">
        <v>4357</v>
      </c>
      <c r="E103" s="907">
        <v>2122</v>
      </c>
      <c r="F103" s="2332" t="s">
        <v>1370</v>
      </c>
      <c r="G103" s="2331">
        <v>156</v>
      </c>
    </row>
    <row r="104" spans="1:7" s="733" customFormat="1" ht="12.75" customHeight="1" x14ac:dyDescent="0.25">
      <c r="A104" s="2330">
        <v>1037.49</v>
      </c>
      <c r="B104" s="746" t="s">
        <v>159</v>
      </c>
      <c r="C104" s="905">
        <v>1516</v>
      </c>
      <c r="D104" s="906">
        <v>4357</v>
      </c>
      <c r="E104" s="907">
        <v>2122</v>
      </c>
      <c r="F104" s="2332" t="s">
        <v>1371</v>
      </c>
      <c r="G104" s="2331">
        <v>847.10500000000002</v>
      </c>
    </row>
    <row r="105" spans="1:7" s="733" customFormat="1" ht="12.75" customHeight="1" x14ac:dyDescent="0.25">
      <c r="A105" s="2330">
        <v>21.36</v>
      </c>
      <c r="B105" s="746" t="s">
        <v>159</v>
      </c>
      <c r="C105" s="905">
        <v>1519</v>
      </c>
      <c r="D105" s="906">
        <v>4357</v>
      </c>
      <c r="E105" s="907">
        <v>2122</v>
      </c>
      <c r="F105" s="2332" t="s">
        <v>1372</v>
      </c>
      <c r="G105" s="2331">
        <v>136.17500000000001</v>
      </c>
    </row>
    <row r="106" spans="1:7" s="733" customFormat="1" ht="12.75" customHeight="1" x14ac:dyDescent="0.25">
      <c r="A106" s="2330">
        <v>169.97</v>
      </c>
      <c r="B106" s="746" t="s">
        <v>159</v>
      </c>
      <c r="C106" s="905">
        <v>1520</v>
      </c>
      <c r="D106" s="906">
        <v>4356</v>
      </c>
      <c r="E106" s="907">
        <v>2122</v>
      </c>
      <c r="F106" s="2332" t="s">
        <v>1373</v>
      </c>
      <c r="G106" s="2331">
        <v>277.76499999999999</v>
      </c>
    </row>
    <row r="107" spans="1:7" s="733" customFormat="1" ht="12.75" customHeight="1" x14ac:dyDescent="0.25">
      <c r="A107" s="2330">
        <v>367.52</v>
      </c>
      <c r="B107" s="742" t="s">
        <v>159</v>
      </c>
      <c r="C107" s="905">
        <v>1521</v>
      </c>
      <c r="D107" s="908">
        <v>4357</v>
      </c>
      <c r="E107" s="907">
        <v>2122</v>
      </c>
      <c r="F107" s="2332" t="s">
        <v>1374</v>
      </c>
      <c r="G107" s="2331">
        <v>371.59199999999998</v>
      </c>
    </row>
    <row r="108" spans="1:7" s="733" customFormat="1" ht="12.75" customHeight="1" x14ac:dyDescent="0.25">
      <c r="A108" s="2330">
        <v>191.9</v>
      </c>
      <c r="B108" s="742" t="s">
        <v>159</v>
      </c>
      <c r="C108" s="905">
        <v>1522</v>
      </c>
      <c r="D108" s="908">
        <v>4357</v>
      </c>
      <c r="E108" s="907">
        <v>2122</v>
      </c>
      <c r="F108" s="2332" t="s">
        <v>1375</v>
      </c>
      <c r="G108" s="2331">
        <v>196.38</v>
      </c>
    </row>
    <row r="109" spans="1:7" s="2171" customFormat="1" ht="13.5" customHeight="1" thickBot="1" x14ac:dyDescent="0.3">
      <c r="A109" s="2333">
        <v>814.39</v>
      </c>
      <c r="B109" s="742" t="s">
        <v>159</v>
      </c>
      <c r="C109" s="909">
        <v>1523</v>
      </c>
      <c r="D109" s="910">
        <v>3529</v>
      </c>
      <c r="E109" s="911">
        <v>2122</v>
      </c>
      <c r="F109" s="2334" t="s">
        <v>1376</v>
      </c>
      <c r="G109" s="2335">
        <v>816</v>
      </c>
    </row>
    <row r="110" spans="1:7" s="2171" customFormat="1" ht="13.5" customHeight="1" thickBot="1" x14ac:dyDescent="0.3">
      <c r="A110" s="2336">
        <v>0</v>
      </c>
      <c r="B110" s="2320" t="s">
        <v>2</v>
      </c>
      <c r="C110" s="2321" t="s">
        <v>496</v>
      </c>
      <c r="D110" s="2322" t="s">
        <v>497</v>
      </c>
      <c r="E110" s="2243" t="s">
        <v>498</v>
      </c>
      <c r="F110" s="2265" t="s">
        <v>661</v>
      </c>
      <c r="G110" s="2337">
        <v>0</v>
      </c>
    </row>
    <row r="111" spans="1:7" s="733" customFormat="1" ht="13.5" customHeight="1" thickBot="1" x14ac:dyDescent="0.3">
      <c r="A111" s="2338">
        <v>0</v>
      </c>
      <c r="B111" s="2339" t="s">
        <v>159</v>
      </c>
      <c r="C111" s="2340">
        <v>1601</v>
      </c>
      <c r="D111" s="2341">
        <v>2212</v>
      </c>
      <c r="E111" s="2342">
        <v>2122</v>
      </c>
      <c r="F111" s="2343" t="s">
        <v>1377</v>
      </c>
      <c r="G111" s="2344">
        <v>0</v>
      </c>
    </row>
    <row r="112" spans="1:7" s="733" customFormat="1" ht="12.75" customHeight="1" thickBot="1" x14ac:dyDescent="0.3">
      <c r="A112" s="2345">
        <f>SUM(A113:A119)</f>
        <v>17337</v>
      </c>
      <c r="B112" s="1760" t="s">
        <v>2</v>
      </c>
      <c r="C112" s="899" t="s">
        <v>496</v>
      </c>
      <c r="D112" s="900" t="s">
        <v>497</v>
      </c>
      <c r="E112" s="1761" t="s">
        <v>498</v>
      </c>
      <c r="F112" s="2144" t="s">
        <v>741</v>
      </c>
      <c r="G112" s="1762">
        <f>SUM(G113:G119)</f>
        <v>15907.399999999998</v>
      </c>
    </row>
    <row r="113" spans="1:7" s="733" customFormat="1" x14ac:dyDescent="0.25">
      <c r="A113" s="2346">
        <v>2672.41</v>
      </c>
      <c r="B113" s="746" t="s">
        <v>159</v>
      </c>
      <c r="C113" s="2347">
        <v>1701</v>
      </c>
      <c r="D113" s="1763">
        <v>3314</v>
      </c>
      <c r="E113" s="747">
        <v>2122</v>
      </c>
      <c r="F113" s="2348" t="s">
        <v>1356</v>
      </c>
      <c r="G113" s="2901">
        <v>2880.1880000000001</v>
      </c>
    </row>
    <row r="114" spans="1:7" s="733" customFormat="1" x14ac:dyDescent="0.25">
      <c r="A114" s="2346">
        <v>1321.932</v>
      </c>
      <c r="B114" s="746" t="s">
        <v>159</v>
      </c>
      <c r="C114" s="905">
        <v>1702</v>
      </c>
      <c r="D114" s="1763">
        <v>3315</v>
      </c>
      <c r="E114" s="745">
        <v>2122</v>
      </c>
      <c r="F114" s="2349" t="s">
        <v>1357</v>
      </c>
      <c r="G114" s="2901">
        <v>1328.472</v>
      </c>
    </row>
    <row r="115" spans="1:7" s="733" customFormat="1" x14ac:dyDescent="0.25">
      <c r="A115" s="1056">
        <v>476.65</v>
      </c>
      <c r="B115" s="746" t="s">
        <v>159</v>
      </c>
      <c r="C115" s="905">
        <v>1703</v>
      </c>
      <c r="D115" s="1763">
        <v>3315</v>
      </c>
      <c r="E115" s="745">
        <v>2122</v>
      </c>
      <c r="F115" s="2349" t="s">
        <v>1358</v>
      </c>
      <c r="G115" s="2902">
        <v>476.64600000000002</v>
      </c>
    </row>
    <row r="116" spans="1:7" s="733" customFormat="1" x14ac:dyDescent="0.25">
      <c r="A116" s="1056">
        <v>542</v>
      </c>
      <c r="B116" s="746" t="s">
        <v>159</v>
      </c>
      <c r="C116" s="905">
        <v>1704</v>
      </c>
      <c r="D116" s="1763">
        <v>3315</v>
      </c>
      <c r="E116" s="745">
        <v>2122</v>
      </c>
      <c r="F116" s="2349" t="s">
        <v>2578</v>
      </c>
      <c r="G116" s="2902">
        <v>549.85400000000004</v>
      </c>
    </row>
    <row r="117" spans="1:7" s="2171" customFormat="1" x14ac:dyDescent="0.25">
      <c r="A117" s="1056">
        <v>242.834</v>
      </c>
      <c r="B117" s="742" t="s">
        <v>159</v>
      </c>
      <c r="C117" s="905">
        <v>1705</v>
      </c>
      <c r="D117" s="2325">
        <v>3315</v>
      </c>
      <c r="E117" s="745">
        <v>2122</v>
      </c>
      <c r="F117" s="2349" t="s">
        <v>1359</v>
      </c>
      <c r="G117" s="2902">
        <v>391.851</v>
      </c>
    </row>
    <row r="118" spans="1:7" s="2171" customFormat="1" x14ac:dyDescent="0.25">
      <c r="A118" s="1056">
        <v>9000</v>
      </c>
      <c r="B118" s="742" t="s">
        <v>159</v>
      </c>
      <c r="C118" s="905">
        <v>1706</v>
      </c>
      <c r="D118" s="2325">
        <v>3741</v>
      </c>
      <c r="E118" s="745">
        <v>2122</v>
      </c>
      <c r="F118" s="2350" t="s">
        <v>1482</v>
      </c>
      <c r="G118" s="2902">
        <v>7198.393</v>
      </c>
    </row>
    <row r="119" spans="1:7" s="2171" customFormat="1" ht="13.5" thickBot="1" x14ac:dyDescent="0.3">
      <c r="A119" s="1250">
        <v>3081.174</v>
      </c>
      <c r="B119" s="1704" t="s">
        <v>159</v>
      </c>
      <c r="C119" s="909">
        <v>1707</v>
      </c>
      <c r="D119" s="2351">
        <v>3741</v>
      </c>
      <c r="E119" s="1706">
        <v>2122</v>
      </c>
      <c r="F119" s="2352" t="s">
        <v>1481</v>
      </c>
      <c r="G119" s="2903">
        <v>3081.9960000000001</v>
      </c>
    </row>
    <row r="120" spans="1:7" s="2171" customFormat="1" ht="13.5" thickBot="1" x14ac:dyDescent="0.3">
      <c r="A120" s="2266">
        <f>A121</f>
        <v>232</v>
      </c>
      <c r="B120" s="2320" t="s">
        <v>2</v>
      </c>
      <c r="C120" s="2321" t="s">
        <v>496</v>
      </c>
      <c r="D120" s="2322" t="s">
        <v>497</v>
      </c>
      <c r="E120" s="2243" t="s">
        <v>498</v>
      </c>
      <c r="F120" s="2265" t="s">
        <v>2136</v>
      </c>
      <c r="G120" s="2266">
        <f>G121</f>
        <v>234</v>
      </c>
    </row>
    <row r="121" spans="1:7" s="2171" customFormat="1" ht="13.5" thickBot="1" x14ac:dyDescent="0.3">
      <c r="A121" s="2310">
        <v>232</v>
      </c>
      <c r="B121" s="2285" t="s">
        <v>159</v>
      </c>
      <c r="C121" s="2353">
        <v>1801</v>
      </c>
      <c r="D121" s="2354">
        <v>3792</v>
      </c>
      <c r="E121" s="2342">
        <v>2122</v>
      </c>
      <c r="F121" s="2355" t="s">
        <v>1355</v>
      </c>
      <c r="G121" s="2314">
        <v>234</v>
      </c>
    </row>
    <row r="122" spans="1:7" s="2171" customFormat="1" ht="12.75" customHeight="1" thickBot="1" x14ac:dyDescent="0.3">
      <c r="A122" s="2266">
        <f>SUM(A123:A124)</f>
        <v>0</v>
      </c>
      <c r="B122" s="2320" t="s">
        <v>2</v>
      </c>
      <c r="C122" s="2321" t="s">
        <v>496</v>
      </c>
      <c r="D122" s="2322" t="s">
        <v>497</v>
      </c>
      <c r="E122" s="2243" t="s">
        <v>498</v>
      </c>
      <c r="F122" s="2265" t="s">
        <v>892</v>
      </c>
      <c r="G122" s="2266">
        <f>SUM(G123:G124)</f>
        <v>0</v>
      </c>
    </row>
    <row r="123" spans="1:7" s="2171" customFormat="1" x14ac:dyDescent="0.25">
      <c r="A123" s="2356">
        <v>0</v>
      </c>
      <c r="B123" s="2268" t="s">
        <v>159</v>
      </c>
      <c r="C123" s="2357">
        <v>1907</v>
      </c>
      <c r="D123" s="2214">
        <v>3523</v>
      </c>
      <c r="E123" s="2358">
        <v>2122</v>
      </c>
      <c r="F123" s="2359" t="s">
        <v>1378</v>
      </c>
      <c r="G123" s="2273">
        <v>0</v>
      </c>
    </row>
    <row r="124" spans="1:7" s="2171" customFormat="1" ht="13.5" thickBot="1" x14ac:dyDescent="0.3">
      <c r="A124" s="2360">
        <v>0</v>
      </c>
      <c r="B124" s="2361" t="s">
        <v>159</v>
      </c>
      <c r="C124" s="2362">
        <v>1910</v>
      </c>
      <c r="D124" s="2221">
        <v>3533</v>
      </c>
      <c r="E124" s="2363">
        <v>2122</v>
      </c>
      <c r="F124" s="2364" t="s">
        <v>1379</v>
      </c>
      <c r="G124" s="2365">
        <v>0</v>
      </c>
    </row>
    <row r="125" spans="1:7" s="2171" customFormat="1" ht="18" customHeight="1" thickBot="1" x14ac:dyDescent="0.25">
      <c r="G125" s="2317" t="s">
        <v>67</v>
      </c>
    </row>
    <row r="126" spans="1:7" s="2171" customFormat="1" ht="13.5" thickBot="1" x14ac:dyDescent="0.3">
      <c r="A126" s="732" t="s">
        <v>2151</v>
      </c>
      <c r="B126" s="3062" t="s">
        <v>494</v>
      </c>
      <c r="C126" s="3063"/>
      <c r="D126" s="3063"/>
      <c r="E126" s="3064"/>
      <c r="F126" s="2238" t="s">
        <v>495</v>
      </c>
      <c r="G126" s="2175" t="s">
        <v>2153</v>
      </c>
    </row>
    <row r="127" spans="1:7" s="2171" customFormat="1" ht="13.5" thickBot="1" x14ac:dyDescent="0.3">
      <c r="A127" s="2336">
        <f>SUM(A128:A134)</f>
        <v>74911.5</v>
      </c>
      <c r="B127" s="2320" t="s">
        <v>2</v>
      </c>
      <c r="C127" s="2321" t="s">
        <v>4</v>
      </c>
      <c r="D127" s="2322" t="s">
        <v>497</v>
      </c>
      <c r="E127" s="2243" t="s">
        <v>498</v>
      </c>
      <c r="F127" s="2265" t="s">
        <v>1138</v>
      </c>
      <c r="G127" s="2266">
        <f>SUM(G128:G134)</f>
        <v>85690</v>
      </c>
    </row>
    <row r="128" spans="1:7" s="2171" customFormat="1" x14ac:dyDescent="0.25">
      <c r="A128" s="2368">
        <v>45000</v>
      </c>
      <c r="B128" s="2275" t="s">
        <v>159</v>
      </c>
      <c r="C128" s="2369" t="s">
        <v>33</v>
      </c>
      <c r="D128" s="2370">
        <v>6310</v>
      </c>
      <c r="E128" s="2371">
        <v>2141</v>
      </c>
      <c r="F128" s="2372" t="s">
        <v>2137</v>
      </c>
      <c r="G128" s="2373">
        <v>50000</v>
      </c>
    </row>
    <row r="129" spans="1:7" s="2171" customFormat="1" x14ac:dyDescent="0.25">
      <c r="A129" s="2374">
        <v>5000</v>
      </c>
      <c r="B129" s="2275" t="s">
        <v>159</v>
      </c>
      <c r="C129" s="2893" t="s">
        <v>18</v>
      </c>
      <c r="D129" s="2375">
        <v>2229</v>
      </c>
      <c r="E129" s="2282">
        <v>2119</v>
      </c>
      <c r="F129" s="2376" t="s">
        <v>2138</v>
      </c>
      <c r="G129" s="2284">
        <v>5000</v>
      </c>
    </row>
    <row r="130" spans="1:7" s="2171" customFormat="1" x14ac:dyDescent="0.25">
      <c r="A130" s="2368">
        <v>400</v>
      </c>
      <c r="B130" s="2275" t="s">
        <v>159</v>
      </c>
      <c r="C130" s="2377" t="s">
        <v>39</v>
      </c>
      <c r="D130" s="2375">
        <v>6172</v>
      </c>
      <c r="E130" s="2282">
        <v>2324</v>
      </c>
      <c r="F130" s="2376" t="s">
        <v>2141</v>
      </c>
      <c r="G130" s="2284">
        <v>600</v>
      </c>
    </row>
    <row r="131" spans="1:7" s="2171" customFormat="1" x14ac:dyDescent="0.25">
      <c r="A131" s="2378">
        <v>15874.5</v>
      </c>
      <c r="B131" s="2280" t="s">
        <v>159</v>
      </c>
      <c r="C131" s="3065" t="s">
        <v>10</v>
      </c>
      <c r="D131" s="2375">
        <v>3613</v>
      </c>
      <c r="E131" s="2282">
        <v>2132</v>
      </c>
      <c r="F131" s="2376" t="s">
        <v>2142</v>
      </c>
      <c r="G131" s="2284">
        <v>19523</v>
      </c>
    </row>
    <row r="132" spans="1:7" s="2171" customFormat="1" x14ac:dyDescent="0.25">
      <c r="A132" s="2904">
        <v>3450</v>
      </c>
      <c r="B132" s="2275" t="s">
        <v>159</v>
      </c>
      <c r="C132" s="3066"/>
      <c r="D132" s="2905">
        <v>3613</v>
      </c>
      <c r="E132" s="2277">
        <v>2324</v>
      </c>
      <c r="F132" s="2906" t="s">
        <v>2143</v>
      </c>
      <c r="G132" s="2251">
        <v>5380</v>
      </c>
    </row>
    <row r="133" spans="1:7" s="2171" customFormat="1" x14ac:dyDescent="0.25">
      <c r="A133" s="2374">
        <v>2000</v>
      </c>
      <c r="B133" s="2280" t="s">
        <v>159</v>
      </c>
      <c r="C133" s="3065" t="s">
        <v>1668</v>
      </c>
      <c r="D133" s="2375">
        <v>2299</v>
      </c>
      <c r="E133" s="2282">
        <v>2212</v>
      </c>
      <c r="F133" s="2376" t="s">
        <v>2139</v>
      </c>
      <c r="G133" s="2284">
        <v>2000</v>
      </c>
    </row>
    <row r="134" spans="1:7" s="2171" customFormat="1" ht="13.5" thickBot="1" x14ac:dyDescent="0.3">
      <c r="A134" s="2907">
        <v>3187</v>
      </c>
      <c r="B134" s="2285" t="s">
        <v>159</v>
      </c>
      <c r="C134" s="3067"/>
      <c r="D134" s="2379">
        <v>2292</v>
      </c>
      <c r="E134" s="2287">
        <v>2329</v>
      </c>
      <c r="F134" s="2380" t="s">
        <v>2140</v>
      </c>
      <c r="G134" s="2260">
        <v>3187</v>
      </c>
    </row>
    <row r="135" spans="1:7" s="2171" customFormat="1" ht="16.5" customHeight="1" thickBot="1" x14ac:dyDescent="0.25">
      <c r="E135" s="2295"/>
      <c r="F135" s="2381"/>
      <c r="G135" s="2317" t="s">
        <v>67</v>
      </c>
    </row>
    <row r="136" spans="1:7" s="2171" customFormat="1" ht="13.5" customHeight="1" thickBot="1" x14ac:dyDescent="0.3">
      <c r="A136" s="732" t="s">
        <v>2151</v>
      </c>
      <c r="B136" s="3068" t="s">
        <v>2144</v>
      </c>
      <c r="C136" s="3069"/>
      <c r="D136" s="3069"/>
      <c r="E136" s="3070"/>
      <c r="F136" s="2238" t="s">
        <v>495</v>
      </c>
      <c r="G136" s="2175" t="s">
        <v>2153</v>
      </c>
    </row>
    <row r="137" spans="1:7" s="2171" customFormat="1" ht="13.5" thickBot="1" x14ac:dyDescent="0.3">
      <c r="A137" s="2336">
        <f>SUM(A138:A140)</f>
        <v>142776.57999999999</v>
      </c>
      <c r="B137" s="2320" t="s">
        <v>2</v>
      </c>
      <c r="C137" s="2321" t="s">
        <v>496</v>
      </c>
      <c r="D137" s="2322" t="s">
        <v>497</v>
      </c>
      <c r="E137" s="2243" t="s">
        <v>498</v>
      </c>
      <c r="F137" s="2265" t="s">
        <v>2145</v>
      </c>
      <c r="G137" s="2266">
        <f>SUM(G138:G140)</f>
        <v>358136.9</v>
      </c>
    </row>
    <row r="138" spans="1:7" s="2171" customFormat="1" x14ac:dyDescent="0.25">
      <c r="A138" s="2382">
        <v>115205.7</v>
      </c>
      <c r="B138" s="2179" t="s">
        <v>159</v>
      </c>
      <c r="C138" s="2366" t="s">
        <v>6</v>
      </c>
      <c r="D138" s="2366" t="s">
        <v>6</v>
      </c>
      <c r="E138" s="2383">
        <v>4112</v>
      </c>
      <c r="F138" s="2384" t="s">
        <v>2146</v>
      </c>
      <c r="G138" s="2367">
        <v>118301.5</v>
      </c>
    </row>
    <row r="139" spans="1:7" s="2171" customFormat="1" x14ac:dyDescent="0.25">
      <c r="A139" s="2908">
        <v>27570.880000000001</v>
      </c>
      <c r="B139" s="2183" t="s">
        <v>159</v>
      </c>
      <c r="C139" s="2377" t="s">
        <v>6</v>
      </c>
      <c r="D139" s="2377" t="s">
        <v>6</v>
      </c>
      <c r="E139" s="2255">
        <v>4121</v>
      </c>
      <c r="F139" s="2909" t="s">
        <v>2147</v>
      </c>
      <c r="G139" s="2910">
        <v>89835.4</v>
      </c>
    </row>
    <row r="140" spans="1:7" s="2171" customFormat="1" ht="13.5" thickBot="1" x14ac:dyDescent="0.3">
      <c r="A140" s="2385">
        <v>0</v>
      </c>
      <c r="B140" s="2187" t="s">
        <v>159</v>
      </c>
      <c r="C140" s="2894" t="s">
        <v>6</v>
      </c>
      <c r="D140" s="2894" t="s">
        <v>6</v>
      </c>
      <c r="E140" s="2911">
        <v>4213</v>
      </c>
      <c r="F140" s="2912" t="s">
        <v>2669</v>
      </c>
      <c r="G140" s="2913">
        <v>150000</v>
      </c>
    </row>
    <row r="141" spans="1:7" s="2171" customFormat="1" ht="15.75" customHeight="1" thickBot="1" x14ac:dyDescent="0.25">
      <c r="E141" s="2295"/>
      <c r="F141" s="2381"/>
      <c r="G141" s="2317" t="s">
        <v>67</v>
      </c>
    </row>
    <row r="142" spans="1:7" s="2171" customFormat="1" ht="13.5" customHeight="1" thickBot="1" x14ac:dyDescent="0.3">
      <c r="A142" s="732" t="s">
        <v>2151</v>
      </c>
      <c r="B142" s="3068" t="s">
        <v>399</v>
      </c>
      <c r="C142" s="3069"/>
      <c r="D142" s="3069"/>
      <c r="E142" s="3070"/>
      <c r="F142" s="2238" t="s">
        <v>495</v>
      </c>
      <c r="G142" s="2175" t="s">
        <v>2153</v>
      </c>
    </row>
    <row r="143" spans="1:7" s="2171" customFormat="1" ht="13.5" thickBot="1" x14ac:dyDescent="0.3">
      <c r="A143" s="2336">
        <f>SUM(A144:A144)</f>
        <v>545000</v>
      </c>
      <c r="B143" s="2320" t="s">
        <v>2</v>
      </c>
      <c r="C143" s="2321" t="s">
        <v>496</v>
      </c>
      <c r="D143" s="2322" t="s">
        <v>497</v>
      </c>
      <c r="E143" s="2243" t="s">
        <v>498</v>
      </c>
      <c r="F143" s="2265" t="s">
        <v>2148</v>
      </c>
      <c r="G143" s="2266">
        <f>SUM(G144:G144)</f>
        <v>813000</v>
      </c>
    </row>
    <row r="144" spans="1:7" ht="13.5" thickBot="1" x14ac:dyDescent="0.25">
      <c r="A144" s="2386">
        <v>545000</v>
      </c>
      <c r="B144" s="2205" t="s">
        <v>159</v>
      </c>
      <c r="C144" s="2387" t="s">
        <v>6</v>
      </c>
      <c r="D144" s="2387" t="s">
        <v>6</v>
      </c>
      <c r="E144" s="2388">
        <v>8115</v>
      </c>
      <c r="F144" s="2389" t="s">
        <v>2087</v>
      </c>
      <c r="G144" s="2390">
        <v>813000</v>
      </c>
    </row>
    <row r="148" spans="7:7" x14ac:dyDescent="0.2">
      <c r="G148" s="2235"/>
    </row>
    <row r="151" spans="7:7" x14ac:dyDescent="0.2">
      <c r="G151" s="2235"/>
    </row>
    <row r="164" spans="7:7" x14ac:dyDescent="0.2">
      <c r="G164" s="2218"/>
    </row>
  </sheetData>
  <mergeCells count="11">
    <mergeCell ref="B75:E75"/>
    <mergeCell ref="A1:G1"/>
    <mergeCell ref="A3:G3"/>
    <mergeCell ref="B5:E5"/>
    <mergeCell ref="C7:C11"/>
    <mergeCell ref="B26:E26"/>
    <mergeCell ref="B126:E126"/>
    <mergeCell ref="C131:C132"/>
    <mergeCell ref="C133:C134"/>
    <mergeCell ref="B136:E136"/>
    <mergeCell ref="B142:E142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69A1-5ED4-4340-90CD-C2AB5E327908}">
  <dimension ref="A1:L29"/>
  <sheetViews>
    <sheetView topLeftCell="A8" workbookViewId="0">
      <selection activeCell="O13" sqref="O13"/>
    </sheetView>
  </sheetViews>
  <sheetFormatPr defaultColWidth="9.140625" defaultRowHeight="12.75" x14ac:dyDescent="0.2"/>
  <cols>
    <col min="1" max="10" width="9.140625" style="2164"/>
    <col min="11" max="11" width="17.140625" style="2164" customWidth="1"/>
    <col min="12" max="16384" width="9.140625" style="2164"/>
  </cols>
  <sheetData>
    <row r="1" spans="1:12" ht="26.25" x14ac:dyDescent="0.4">
      <c r="A1" s="3021" t="s">
        <v>2074</v>
      </c>
      <c r="B1" s="3021"/>
      <c r="C1" s="3021"/>
      <c r="D1" s="3021"/>
      <c r="E1" s="3021"/>
      <c r="F1" s="3021"/>
      <c r="G1" s="3021"/>
      <c r="H1" s="3021"/>
      <c r="I1" s="3021"/>
      <c r="J1" s="3021"/>
      <c r="K1" s="2163"/>
      <c r="L1" s="2163"/>
    </row>
    <row r="7" spans="1:12" x14ac:dyDescent="0.2">
      <c r="A7" s="3023"/>
      <c r="B7" s="3023"/>
      <c r="C7" s="3023"/>
      <c r="D7" s="3023"/>
      <c r="E7" s="3023"/>
      <c r="F7" s="3023"/>
      <c r="G7" s="3023"/>
      <c r="H7" s="3023"/>
      <c r="I7" s="3023"/>
      <c r="J7" s="3023"/>
    </row>
    <row r="8" spans="1:12" x14ac:dyDescent="0.2">
      <c r="A8" s="3023"/>
      <c r="B8" s="3023"/>
      <c r="C8" s="3023"/>
      <c r="D8" s="3023"/>
      <c r="E8" s="3023"/>
      <c r="F8" s="3023"/>
      <c r="G8" s="3023"/>
      <c r="H8" s="3023"/>
      <c r="I8" s="3023"/>
      <c r="J8" s="3023"/>
    </row>
    <row r="9" spans="1:12" x14ac:dyDescent="0.2">
      <c r="A9" s="3023"/>
      <c r="B9" s="3023"/>
      <c r="C9" s="3023"/>
      <c r="D9" s="3023"/>
      <c r="E9" s="3023"/>
      <c r="F9" s="3023"/>
      <c r="G9" s="3023"/>
      <c r="H9" s="3023"/>
      <c r="I9" s="3023"/>
      <c r="J9" s="3023"/>
    </row>
    <row r="10" spans="1:12" x14ac:dyDescent="0.2">
      <c r="A10" s="3023"/>
      <c r="B10" s="3023"/>
      <c r="C10" s="3023"/>
      <c r="D10" s="3023"/>
      <c r="E10" s="3023"/>
      <c r="F10" s="3023"/>
      <c r="G10" s="3023"/>
      <c r="H10" s="3023"/>
      <c r="I10" s="3023"/>
      <c r="J10" s="3023"/>
    </row>
    <row r="11" spans="1:12" x14ac:dyDescent="0.2">
      <c r="A11" s="3023"/>
      <c r="B11" s="3023"/>
      <c r="C11" s="3023"/>
      <c r="D11" s="3023"/>
      <c r="E11" s="3023"/>
      <c r="F11" s="3023"/>
      <c r="G11" s="3023"/>
      <c r="H11" s="3023"/>
      <c r="I11" s="3023"/>
      <c r="J11" s="3023"/>
    </row>
    <row r="12" spans="1:12" x14ac:dyDescent="0.2">
      <c r="A12" s="3023"/>
      <c r="B12" s="3023"/>
      <c r="C12" s="3023"/>
      <c r="D12" s="3023"/>
      <c r="E12" s="3023"/>
      <c r="F12" s="3023"/>
      <c r="G12" s="3023"/>
      <c r="H12" s="3023"/>
      <c r="I12" s="3023"/>
      <c r="J12" s="3023"/>
    </row>
    <row r="13" spans="1:12" x14ac:dyDescent="0.2">
      <c r="A13" s="3023"/>
      <c r="B13" s="3023"/>
      <c r="C13" s="3023"/>
      <c r="D13" s="3023"/>
      <c r="E13" s="3023"/>
      <c r="F13" s="3023"/>
      <c r="G13" s="3023"/>
      <c r="H13" s="3023"/>
      <c r="I13" s="3023"/>
      <c r="J13" s="3023"/>
    </row>
    <row r="14" spans="1:12" x14ac:dyDescent="0.2">
      <c r="A14" s="3023"/>
      <c r="B14" s="3023"/>
      <c r="C14" s="3023"/>
      <c r="D14" s="3023"/>
      <c r="E14" s="3023"/>
      <c r="F14" s="3023"/>
      <c r="G14" s="3023"/>
      <c r="H14" s="3023"/>
      <c r="I14" s="3023"/>
      <c r="J14" s="3023"/>
    </row>
    <row r="15" spans="1:12" x14ac:dyDescent="0.2">
      <c r="A15" s="3023"/>
      <c r="B15" s="3023"/>
      <c r="C15" s="3023"/>
      <c r="D15" s="3023"/>
      <c r="E15" s="3023"/>
      <c r="F15" s="3023"/>
      <c r="G15" s="3023"/>
      <c r="H15" s="3023"/>
      <c r="I15" s="3023"/>
      <c r="J15" s="3023"/>
    </row>
    <row r="16" spans="1:12" x14ac:dyDescent="0.2">
      <c r="A16" s="3023"/>
      <c r="B16" s="3023"/>
      <c r="C16" s="3023"/>
      <c r="D16" s="3023"/>
      <c r="E16" s="3023"/>
      <c r="F16" s="3023"/>
      <c r="G16" s="3023"/>
      <c r="H16" s="3023"/>
      <c r="I16" s="3023"/>
      <c r="J16" s="3023"/>
    </row>
    <row r="17" spans="1:12" x14ac:dyDescent="0.2">
      <c r="A17" s="3023"/>
      <c r="B17" s="3023"/>
      <c r="C17" s="3023"/>
      <c r="D17" s="3023"/>
      <c r="E17" s="3023"/>
      <c r="F17" s="3023"/>
      <c r="G17" s="3023"/>
      <c r="H17" s="3023"/>
      <c r="I17" s="3023"/>
      <c r="J17" s="3023"/>
    </row>
    <row r="18" spans="1:12" x14ac:dyDescent="0.2">
      <c r="A18" s="3023"/>
      <c r="B18" s="3023"/>
      <c r="C18" s="3023"/>
      <c r="D18" s="3023"/>
      <c r="E18" s="3023"/>
      <c r="F18" s="3023"/>
      <c r="G18" s="3023"/>
      <c r="H18" s="3023"/>
      <c r="I18" s="3023"/>
      <c r="J18" s="3023"/>
    </row>
    <row r="24" spans="1:12" ht="12.75" customHeight="1" x14ac:dyDescent="0.2">
      <c r="A24" s="3022" t="s">
        <v>2159</v>
      </c>
      <c r="B24" s="3022"/>
      <c r="C24" s="3022"/>
      <c r="D24" s="3022"/>
      <c r="E24" s="3022"/>
      <c r="F24" s="3022"/>
      <c r="G24" s="3022"/>
      <c r="H24" s="3022"/>
      <c r="I24" s="3022"/>
      <c r="J24" s="3022"/>
      <c r="K24" s="2165"/>
      <c r="L24" s="2165"/>
    </row>
    <row r="25" spans="1:12" ht="12.75" customHeight="1" x14ac:dyDescent="0.2">
      <c r="A25" s="3022"/>
      <c r="B25" s="3022"/>
      <c r="C25" s="3022"/>
      <c r="D25" s="3022"/>
      <c r="E25" s="3022"/>
      <c r="F25" s="3022"/>
      <c r="G25" s="3022"/>
      <c r="H25" s="3022"/>
      <c r="I25" s="3022"/>
      <c r="J25" s="3022"/>
      <c r="K25" s="2165"/>
      <c r="L25" s="2165"/>
    </row>
    <row r="26" spans="1:12" ht="12.75" customHeight="1" x14ac:dyDescent="0.2">
      <c r="A26" s="2165"/>
      <c r="B26" s="2165"/>
      <c r="C26" s="2165"/>
      <c r="D26" s="2165"/>
      <c r="E26" s="2165"/>
      <c r="F26" s="2165"/>
      <c r="G26" s="2165"/>
      <c r="H26" s="2165"/>
      <c r="I26" s="2165"/>
      <c r="J26" s="2165"/>
      <c r="K26" s="2165"/>
      <c r="L26" s="2165"/>
    </row>
    <row r="27" spans="1:12" ht="12.75" customHeight="1" x14ac:dyDescent="0.2">
      <c r="A27" s="2165"/>
      <c r="B27" s="2165"/>
      <c r="C27" s="2165"/>
      <c r="D27" s="2165"/>
      <c r="E27" s="2165"/>
      <c r="F27" s="2165"/>
      <c r="G27" s="2165"/>
      <c r="H27" s="2165"/>
      <c r="I27" s="2165"/>
      <c r="J27" s="2165"/>
      <c r="K27" s="2165"/>
      <c r="L27" s="2165"/>
    </row>
    <row r="28" spans="1:12" ht="12.75" customHeight="1" x14ac:dyDescent="0.2">
      <c r="A28" s="2166"/>
      <c r="B28" s="2166"/>
      <c r="C28" s="2166"/>
      <c r="D28" s="2166"/>
      <c r="E28" s="2166"/>
      <c r="F28" s="2166"/>
      <c r="G28" s="2166"/>
      <c r="H28" s="2166"/>
      <c r="I28" s="2166"/>
      <c r="J28" s="2166"/>
      <c r="K28" s="2166"/>
      <c r="L28" s="2166"/>
    </row>
    <row r="29" spans="1:12" ht="12.75" customHeight="1" x14ac:dyDescent="0.2">
      <c r="A29" s="2166"/>
      <c r="B29" s="2166"/>
      <c r="C29" s="2166"/>
      <c r="D29" s="2166"/>
      <c r="E29" s="2166"/>
      <c r="F29" s="2166"/>
      <c r="G29" s="2166"/>
      <c r="H29" s="2166"/>
      <c r="I29" s="2166"/>
      <c r="J29" s="2166"/>
      <c r="K29" s="2166"/>
      <c r="L29" s="2166"/>
    </row>
  </sheetData>
  <mergeCells count="3">
    <mergeCell ref="A7:J18"/>
    <mergeCell ref="A24:J25"/>
    <mergeCell ref="A1:J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R55"/>
  <sheetViews>
    <sheetView topLeftCell="A30" workbookViewId="0">
      <selection activeCell="M40" sqref="M40"/>
    </sheetView>
  </sheetViews>
  <sheetFormatPr defaultRowHeight="12.75" x14ac:dyDescent="0.2"/>
  <cols>
    <col min="1" max="1" width="24.7109375" style="100" customWidth="1"/>
    <col min="2" max="2" width="10.7109375" style="100" customWidth="1"/>
    <col min="3" max="3" width="10.140625" style="100" bestFit="1" customWidth="1"/>
    <col min="4" max="4" width="10.5703125" style="100" customWidth="1"/>
    <col min="5" max="5" width="11.28515625" style="100" customWidth="1"/>
    <col min="6" max="6" width="11.28515625" style="100" bestFit="1" customWidth="1"/>
    <col min="7" max="7" width="9.5703125" style="100" customWidth="1"/>
    <col min="8" max="9" width="10.5703125" style="100" customWidth="1"/>
    <col min="10" max="10" width="11.28515625" style="100" customWidth="1"/>
    <col min="11" max="11" width="12.5703125" style="100" customWidth="1"/>
    <col min="12" max="12" width="10.85546875" style="101" customWidth="1"/>
    <col min="13" max="13" width="9.7109375" style="100" customWidth="1"/>
    <col min="14" max="14" width="12.28515625" style="100" customWidth="1"/>
    <col min="15" max="15" width="20.85546875" style="101" customWidth="1"/>
    <col min="16" max="16" width="14.28515625" style="102" customWidth="1"/>
    <col min="17" max="17" width="10.140625" style="100" bestFit="1" customWidth="1"/>
    <col min="18" max="18" width="14.85546875" style="100" customWidth="1"/>
    <col min="19" max="258" width="9.140625" style="100"/>
    <col min="259" max="259" width="24.7109375" style="100" customWidth="1"/>
    <col min="260" max="260" width="10.7109375" style="100" customWidth="1"/>
    <col min="261" max="261" width="9.7109375" style="100" bestFit="1" customWidth="1"/>
    <col min="262" max="262" width="9.42578125" style="100" customWidth="1"/>
    <col min="263" max="263" width="11.28515625" style="100" customWidth="1"/>
    <col min="264" max="264" width="10.140625" style="100" bestFit="1" customWidth="1"/>
    <col min="265" max="265" width="9.5703125" style="100" customWidth="1"/>
    <col min="266" max="266" width="11.28515625" style="100" customWidth="1"/>
    <col min="267" max="267" width="10.5703125" style="100" customWidth="1"/>
    <col min="268" max="269" width="9.7109375" style="100" customWidth="1"/>
    <col min="270" max="270" width="11.28515625" style="100" bestFit="1" customWidth="1"/>
    <col min="271" max="271" width="20.85546875" style="100" customWidth="1"/>
    <col min="272" max="272" width="14.28515625" style="100" customWidth="1"/>
    <col min="273" max="273" width="10.140625" style="100" bestFit="1" customWidth="1"/>
    <col min="274" max="274" width="14.85546875" style="100" customWidth="1"/>
    <col min="275" max="514" width="9.140625" style="100"/>
    <col min="515" max="515" width="24.7109375" style="100" customWidth="1"/>
    <col min="516" max="516" width="10.7109375" style="100" customWidth="1"/>
    <col min="517" max="517" width="9.7109375" style="100" bestFit="1" customWidth="1"/>
    <col min="518" max="518" width="9.42578125" style="100" customWidth="1"/>
    <col min="519" max="519" width="11.28515625" style="100" customWidth="1"/>
    <col min="520" max="520" width="10.140625" style="100" bestFit="1" customWidth="1"/>
    <col min="521" max="521" width="9.5703125" style="100" customWidth="1"/>
    <col min="522" max="522" width="11.28515625" style="100" customWidth="1"/>
    <col min="523" max="523" width="10.5703125" style="100" customWidth="1"/>
    <col min="524" max="525" width="9.7109375" style="100" customWidth="1"/>
    <col min="526" max="526" width="11.28515625" style="100" bestFit="1" customWidth="1"/>
    <col min="527" max="527" width="20.85546875" style="100" customWidth="1"/>
    <col min="528" max="528" width="14.28515625" style="100" customWidth="1"/>
    <col min="529" max="529" width="10.140625" style="100" bestFit="1" customWidth="1"/>
    <col min="530" max="530" width="14.85546875" style="100" customWidth="1"/>
    <col min="531" max="770" width="9.140625" style="100"/>
    <col min="771" max="771" width="24.7109375" style="100" customWidth="1"/>
    <col min="772" max="772" width="10.7109375" style="100" customWidth="1"/>
    <col min="773" max="773" width="9.7109375" style="100" bestFit="1" customWidth="1"/>
    <col min="774" max="774" width="9.42578125" style="100" customWidth="1"/>
    <col min="775" max="775" width="11.28515625" style="100" customWidth="1"/>
    <col min="776" max="776" width="10.140625" style="100" bestFit="1" customWidth="1"/>
    <col min="777" max="777" width="9.5703125" style="100" customWidth="1"/>
    <col min="778" max="778" width="11.28515625" style="100" customWidth="1"/>
    <col min="779" max="779" width="10.5703125" style="100" customWidth="1"/>
    <col min="780" max="781" width="9.7109375" style="100" customWidth="1"/>
    <col min="782" max="782" width="11.28515625" style="100" bestFit="1" customWidth="1"/>
    <col min="783" max="783" width="20.85546875" style="100" customWidth="1"/>
    <col min="784" max="784" width="14.28515625" style="100" customWidth="1"/>
    <col min="785" max="785" width="10.140625" style="100" bestFit="1" customWidth="1"/>
    <col min="786" max="786" width="14.85546875" style="100" customWidth="1"/>
    <col min="787" max="1026" width="9.140625" style="100"/>
    <col min="1027" max="1027" width="24.7109375" style="100" customWidth="1"/>
    <col min="1028" max="1028" width="10.7109375" style="100" customWidth="1"/>
    <col min="1029" max="1029" width="9.7109375" style="100" bestFit="1" customWidth="1"/>
    <col min="1030" max="1030" width="9.42578125" style="100" customWidth="1"/>
    <col min="1031" max="1031" width="11.28515625" style="100" customWidth="1"/>
    <col min="1032" max="1032" width="10.140625" style="100" bestFit="1" customWidth="1"/>
    <col min="1033" max="1033" width="9.5703125" style="100" customWidth="1"/>
    <col min="1034" max="1034" width="11.28515625" style="100" customWidth="1"/>
    <col min="1035" max="1035" width="10.5703125" style="100" customWidth="1"/>
    <col min="1036" max="1037" width="9.7109375" style="100" customWidth="1"/>
    <col min="1038" max="1038" width="11.28515625" style="100" bestFit="1" customWidth="1"/>
    <col min="1039" max="1039" width="20.85546875" style="100" customWidth="1"/>
    <col min="1040" max="1040" width="14.28515625" style="100" customWidth="1"/>
    <col min="1041" max="1041" width="10.140625" style="100" bestFit="1" customWidth="1"/>
    <col min="1042" max="1042" width="14.85546875" style="100" customWidth="1"/>
    <col min="1043" max="1282" width="9.140625" style="100"/>
    <col min="1283" max="1283" width="24.7109375" style="100" customWidth="1"/>
    <col min="1284" max="1284" width="10.7109375" style="100" customWidth="1"/>
    <col min="1285" max="1285" width="9.7109375" style="100" bestFit="1" customWidth="1"/>
    <col min="1286" max="1286" width="9.42578125" style="100" customWidth="1"/>
    <col min="1287" max="1287" width="11.28515625" style="100" customWidth="1"/>
    <col min="1288" max="1288" width="10.140625" style="100" bestFit="1" customWidth="1"/>
    <col min="1289" max="1289" width="9.5703125" style="100" customWidth="1"/>
    <col min="1290" max="1290" width="11.28515625" style="100" customWidth="1"/>
    <col min="1291" max="1291" width="10.5703125" style="100" customWidth="1"/>
    <col min="1292" max="1293" width="9.7109375" style="100" customWidth="1"/>
    <col min="1294" max="1294" width="11.28515625" style="100" bestFit="1" customWidth="1"/>
    <col min="1295" max="1295" width="20.85546875" style="100" customWidth="1"/>
    <col min="1296" max="1296" width="14.28515625" style="100" customWidth="1"/>
    <col min="1297" max="1297" width="10.140625" style="100" bestFit="1" customWidth="1"/>
    <col min="1298" max="1298" width="14.85546875" style="100" customWidth="1"/>
    <col min="1299" max="1538" width="9.140625" style="100"/>
    <col min="1539" max="1539" width="24.7109375" style="100" customWidth="1"/>
    <col min="1540" max="1540" width="10.7109375" style="100" customWidth="1"/>
    <col min="1541" max="1541" width="9.7109375" style="100" bestFit="1" customWidth="1"/>
    <col min="1542" max="1542" width="9.42578125" style="100" customWidth="1"/>
    <col min="1543" max="1543" width="11.28515625" style="100" customWidth="1"/>
    <col min="1544" max="1544" width="10.140625" style="100" bestFit="1" customWidth="1"/>
    <col min="1545" max="1545" width="9.5703125" style="100" customWidth="1"/>
    <col min="1546" max="1546" width="11.28515625" style="100" customWidth="1"/>
    <col min="1547" max="1547" width="10.5703125" style="100" customWidth="1"/>
    <col min="1548" max="1549" width="9.7109375" style="100" customWidth="1"/>
    <col min="1550" max="1550" width="11.28515625" style="100" bestFit="1" customWidth="1"/>
    <col min="1551" max="1551" width="20.85546875" style="100" customWidth="1"/>
    <col min="1552" max="1552" width="14.28515625" style="100" customWidth="1"/>
    <col min="1553" max="1553" width="10.140625" style="100" bestFit="1" customWidth="1"/>
    <col min="1554" max="1554" width="14.85546875" style="100" customWidth="1"/>
    <col min="1555" max="1794" width="9.140625" style="100"/>
    <col min="1795" max="1795" width="24.7109375" style="100" customWidth="1"/>
    <col min="1796" max="1796" width="10.7109375" style="100" customWidth="1"/>
    <col min="1797" max="1797" width="9.7109375" style="100" bestFit="1" customWidth="1"/>
    <col min="1798" max="1798" width="9.42578125" style="100" customWidth="1"/>
    <col min="1799" max="1799" width="11.28515625" style="100" customWidth="1"/>
    <col min="1800" max="1800" width="10.140625" style="100" bestFit="1" customWidth="1"/>
    <col min="1801" max="1801" width="9.5703125" style="100" customWidth="1"/>
    <col min="1802" max="1802" width="11.28515625" style="100" customWidth="1"/>
    <col min="1803" max="1803" width="10.5703125" style="100" customWidth="1"/>
    <col min="1804" max="1805" width="9.7109375" style="100" customWidth="1"/>
    <col min="1806" max="1806" width="11.28515625" style="100" bestFit="1" customWidth="1"/>
    <col min="1807" max="1807" width="20.85546875" style="100" customWidth="1"/>
    <col min="1808" max="1808" width="14.28515625" style="100" customWidth="1"/>
    <col min="1809" max="1809" width="10.140625" style="100" bestFit="1" customWidth="1"/>
    <col min="1810" max="1810" width="14.85546875" style="100" customWidth="1"/>
    <col min="1811" max="2050" width="9.140625" style="100"/>
    <col min="2051" max="2051" width="24.7109375" style="100" customWidth="1"/>
    <col min="2052" max="2052" width="10.7109375" style="100" customWidth="1"/>
    <col min="2053" max="2053" width="9.7109375" style="100" bestFit="1" customWidth="1"/>
    <col min="2054" max="2054" width="9.42578125" style="100" customWidth="1"/>
    <col min="2055" max="2055" width="11.28515625" style="100" customWidth="1"/>
    <col min="2056" max="2056" width="10.140625" style="100" bestFit="1" customWidth="1"/>
    <col min="2057" max="2057" width="9.5703125" style="100" customWidth="1"/>
    <col min="2058" max="2058" width="11.28515625" style="100" customWidth="1"/>
    <col min="2059" max="2059" width="10.5703125" style="100" customWidth="1"/>
    <col min="2060" max="2061" width="9.7109375" style="100" customWidth="1"/>
    <col min="2062" max="2062" width="11.28515625" style="100" bestFit="1" customWidth="1"/>
    <col min="2063" max="2063" width="20.85546875" style="100" customWidth="1"/>
    <col min="2064" max="2064" width="14.28515625" style="100" customWidth="1"/>
    <col min="2065" max="2065" width="10.140625" style="100" bestFit="1" customWidth="1"/>
    <col min="2066" max="2066" width="14.85546875" style="100" customWidth="1"/>
    <col min="2067" max="2306" width="9.140625" style="100"/>
    <col min="2307" max="2307" width="24.7109375" style="100" customWidth="1"/>
    <col min="2308" max="2308" width="10.7109375" style="100" customWidth="1"/>
    <col min="2309" max="2309" width="9.7109375" style="100" bestFit="1" customWidth="1"/>
    <col min="2310" max="2310" width="9.42578125" style="100" customWidth="1"/>
    <col min="2311" max="2311" width="11.28515625" style="100" customWidth="1"/>
    <col min="2312" max="2312" width="10.140625" style="100" bestFit="1" customWidth="1"/>
    <col min="2313" max="2313" width="9.5703125" style="100" customWidth="1"/>
    <col min="2314" max="2314" width="11.28515625" style="100" customWidth="1"/>
    <col min="2315" max="2315" width="10.5703125" style="100" customWidth="1"/>
    <col min="2316" max="2317" width="9.7109375" style="100" customWidth="1"/>
    <col min="2318" max="2318" width="11.28515625" style="100" bestFit="1" customWidth="1"/>
    <col min="2319" max="2319" width="20.85546875" style="100" customWidth="1"/>
    <col min="2320" max="2320" width="14.28515625" style="100" customWidth="1"/>
    <col min="2321" max="2321" width="10.140625" style="100" bestFit="1" customWidth="1"/>
    <col min="2322" max="2322" width="14.85546875" style="100" customWidth="1"/>
    <col min="2323" max="2562" width="9.140625" style="100"/>
    <col min="2563" max="2563" width="24.7109375" style="100" customWidth="1"/>
    <col min="2564" max="2564" width="10.7109375" style="100" customWidth="1"/>
    <col min="2565" max="2565" width="9.7109375" style="100" bestFit="1" customWidth="1"/>
    <col min="2566" max="2566" width="9.42578125" style="100" customWidth="1"/>
    <col min="2567" max="2567" width="11.28515625" style="100" customWidth="1"/>
    <col min="2568" max="2568" width="10.140625" style="100" bestFit="1" customWidth="1"/>
    <col min="2569" max="2569" width="9.5703125" style="100" customWidth="1"/>
    <col min="2570" max="2570" width="11.28515625" style="100" customWidth="1"/>
    <col min="2571" max="2571" width="10.5703125" style="100" customWidth="1"/>
    <col min="2572" max="2573" width="9.7109375" style="100" customWidth="1"/>
    <col min="2574" max="2574" width="11.28515625" style="100" bestFit="1" customWidth="1"/>
    <col min="2575" max="2575" width="20.85546875" style="100" customWidth="1"/>
    <col min="2576" max="2576" width="14.28515625" style="100" customWidth="1"/>
    <col min="2577" max="2577" width="10.140625" style="100" bestFit="1" customWidth="1"/>
    <col min="2578" max="2578" width="14.85546875" style="100" customWidth="1"/>
    <col min="2579" max="2818" width="9.140625" style="100"/>
    <col min="2819" max="2819" width="24.7109375" style="100" customWidth="1"/>
    <col min="2820" max="2820" width="10.7109375" style="100" customWidth="1"/>
    <col min="2821" max="2821" width="9.7109375" style="100" bestFit="1" customWidth="1"/>
    <col min="2822" max="2822" width="9.42578125" style="100" customWidth="1"/>
    <col min="2823" max="2823" width="11.28515625" style="100" customWidth="1"/>
    <col min="2824" max="2824" width="10.140625" style="100" bestFit="1" customWidth="1"/>
    <col min="2825" max="2825" width="9.5703125" style="100" customWidth="1"/>
    <col min="2826" max="2826" width="11.28515625" style="100" customWidth="1"/>
    <col min="2827" max="2827" width="10.5703125" style="100" customWidth="1"/>
    <col min="2828" max="2829" width="9.7109375" style="100" customWidth="1"/>
    <col min="2830" max="2830" width="11.28515625" style="100" bestFit="1" customWidth="1"/>
    <col min="2831" max="2831" width="20.85546875" style="100" customWidth="1"/>
    <col min="2832" max="2832" width="14.28515625" style="100" customWidth="1"/>
    <col min="2833" max="2833" width="10.140625" style="100" bestFit="1" customWidth="1"/>
    <col min="2834" max="2834" width="14.85546875" style="100" customWidth="1"/>
    <col min="2835" max="3074" width="9.140625" style="100"/>
    <col min="3075" max="3075" width="24.7109375" style="100" customWidth="1"/>
    <col min="3076" max="3076" width="10.7109375" style="100" customWidth="1"/>
    <col min="3077" max="3077" width="9.7109375" style="100" bestFit="1" customWidth="1"/>
    <col min="3078" max="3078" width="9.42578125" style="100" customWidth="1"/>
    <col min="3079" max="3079" width="11.28515625" style="100" customWidth="1"/>
    <col min="3080" max="3080" width="10.140625" style="100" bestFit="1" customWidth="1"/>
    <col min="3081" max="3081" width="9.5703125" style="100" customWidth="1"/>
    <col min="3082" max="3082" width="11.28515625" style="100" customWidth="1"/>
    <col min="3083" max="3083" width="10.5703125" style="100" customWidth="1"/>
    <col min="3084" max="3085" width="9.7109375" style="100" customWidth="1"/>
    <col min="3086" max="3086" width="11.28515625" style="100" bestFit="1" customWidth="1"/>
    <col min="3087" max="3087" width="20.85546875" style="100" customWidth="1"/>
    <col min="3088" max="3088" width="14.28515625" style="100" customWidth="1"/>
    <col min="3089" max="3089" width="10.140625" style="100" bestFit="1" customWidth="1"/>
    <col min="3090" max="3090" width="14.85546875" style="100" customWidth="1"/>
    <col min="3091" max="3330" width="9.140625" style="100"/>
    <col min="3331" max="3331" width="24.7109375" style="100" customWidth="1"/>
    <col min="3332" max="3332" width="10.7109375" style="100" customWidth="1"/>
    <col min="3333" max="3333" width="9.7109375" style="100" bestFit="1" customWidth="1"/>
    <col min="3334" max="3334" width="9.42578125" style="100" customWidth="1"/>
    <col min="3335" max="3335" width="11.28515625" style="100" customWidth="1"/>
    <col min="3336" max="3336" width="10.140625" style="100" bestFit="1" customWidth="1"/>
    <col min="3337" max="3337" width="9.5703125" style="100" customWidth="1"/>
    <col min="3338" max="3338" width="11.28515625" style="100" customWidth="1"/>
    <col min="3339" max="3339" width="10.5703125" style="100" customWidth="1"/>
    <col min="3340" max="3341" width="9.7109375" style="100" customWidth="1"/>
    <col min="3342" max="3342" width="11.28515625" style="100" bestFit="1" customWidth="1"/>
    <col min="3343" max="3343" width="20.85546875" style="100" customWidth="1"/>
    <col min="3344" max="3344" width="14.28515625" style="100" customWidth="1"/>
    <col min="3345" max="3345" width="10.140625" style="100" bestFit="1" customWidth="1"/>
    <col min="3346" max="3346" width="14.85546875" style="100" customWidth="1"/>
    <col min="3347" max="3586" width="9.140625" style="100"/>
    <col min="3587" max="3587" width="24.7109375" style="100" customWidth="1"/>
    <col min="3588" max="3588" width="10.7109375" style="100" customWidth="1"/>
    <col min="3589" max="3589" width="9.7109375" style="100" bestFit="1" customWidth="1"/>
    <col min="3590" max="3590" width="9.42578125" style="100" customWidth="1"/>
    <col min="3591" max="3591" width="11.28515625" style="100" customWidth="1"/>
    <col min="3592" max="3592" width="10.140625" style="100" bestFit="1" customWidth="1"/>
    <col min="3593" max="3593" width="9.5703125" style="100" customWidth="1"/>
    <col min="3594" max="3594" width="11.28515625" style="100" customWidth="1"/>
    <col min="3595" max="3595" width="10.5703125" style="100" customWidth="1"/>
    <col min="3596" max="3597" width="9.7109375" style="100" customWidth="1"/>
    <col min="3598" max="3598" width="11.28515625" style="100" bestFit="1" customWidth="1"/>
    <col min="3599" max="3599" width="20.85546875" style="100" customWidth="1"/>
    <col min="3600" max="3600" width="14.28515625" style="100" customWidth="1"/>
    <col min="3601" max="3601" width="10.140625" style="100" bestFit="1" customWidth="1"/>
    <col min="3602" max="3602" width="14.85546875" style="100" customWidth="1"/>
    <col min="3603" max="3842" width="9.140625" style="100"/>
    <col min="3843" max="3843" width="24.7109375" style="100" customWidth="1"/>
    <col min="3844" max="3844" width="10.7109375" style="100" customWidth="1"/>
    <col min="3845" max="3845" width="9.7109375" style="100" bestFit="1" customWidth="1"/>
    <col min="3846" max="3846" width="9.42578125" style="100" customWidth="1"/>
    <col min="3847" max="3847" width="11.28515625" style="100" customWidth="1"/>
    <col min="3848" max="3848" width="10.140625" style="100" bestFit="1" customWidth="1"/>
    <col min="3849" max="3849" width="9.5703125" style="100" customWidth="1"/>
    <col min="3850" max="3850" width="11.28515625" style="100" customWidth="1"/>
    <col min="3851" max="3851" width="10.5703125" style="100" customWidth="1"/>
    <col min="3852" max="3853" width="9.7109375" style="100" customWidth="1"/>
    <col min="3854" max="3854" width="11.28515625" style="100" bestFit="1" customWidth="1"/>
    <col min="3855" max="3855" width="20.85546875" style="100" customWidth="1"/>
    <col min="3856" max="3856" width="14.28515625" style="100" customWidth="1"/>
    <col min="3857" max="3857" width="10.140625" style="100" bestFit="1" customWidth="1"/>
    <col min="3858" max="3858" width="14.85546875" style="100" customWidth="1"/>
    <col min="3859" max="4098" width="9.140625" style="100"/>
    <col min="4099" max="4099" width="24.7109375" style="100" customWidth="1"/>
    <col min="4100" max="4100" width="10.7109375" style="100" customWidth="1"/>
    <col min="4101" max="4101" width="9.7109375" style="100" bestFit="1" customWidth="1"/>
    <col min="4102" max="4102" width="9.42578125" style="100" customWidth="1"/>
    <col min="4103" max="4103" width="11.28515625" style="100" customWidth="1"/>
    <col min="4104" max="4104" width="10.140625" style="100" bestFit="1" customWidth="1"/>
    <col min="4105" max="4105" width="9.5703125" style="100" customWidth="1"/>
    <col min="4106" max="4106" width="11.28515625" style="100" customWidth="1"/>
    <col min="4107" max="4107" width="10.5703125" style="100" customWidth="1"/>
    <col min="4108" max="4109" width="9.7109375" style="100" customWidth="1"/>
    <col min="4110" max="4110" width="11.28515625" style="100" bestFit="1" customWidth="1"/>
    <col min="4111" max="4111" width="20.85546875" style="100" customWidth="1"/>
    <col min="4112" max="4112" width="14.28515625" style="100" customWidth="1"/>
    <col min="4113" max="4113" width="10.140625" style="100" bestFit="1" customWidth="1"/>
    <col min="4114" max="4114" width="14.85546875" style="100" customWidth="1"/>
    <col min="4115" max="4354" width="9.140625" style="100"/>
    <col min="4355" max="4355" width="24.7109375" style="100" customWidth="1"/>
    <col min="4356" max="4356" width="10.7109375" style="100" customWidth="1"/>
    <col min="4357" max="4357" width="9.7109375" style="100" bestFit="1" customWidth="1"/>
    <col min="4358" max="4358" width="9.42578125" style="100" customWidth="1"/>
    <col min="4359" max="4359" width="11.28515625" style="100" customWidth="1"/>
    <col min="4360" max="4360" width="10.140625" style="100" bestFit="1" customWidth="1"/>
    <col min="4361" max="4361" width="9.5703125" style="100" customWidth="1"/>
    <col min="4362" max="4362" width="11.28515625" style="100" customWidth="1"/>
    <col min="4363" max="4363" width="10.5703125" style="100" customWidth="1"/>
    <col min="4364" max="4365" width="9.7109375" style="100" customWidth="1"/>
    <col min="4366" max="4366" width="11.28515625" style="100" bestFit="1" customWidth="1"/>
    <col min="4367" max="4367" width="20.85546875" style="100" customWidth="1"/>
    <col min="4368" max="4368" width="14.28515625" style="100" customWidth="1"/>
    <col min="4369" max="4369" width="10.140625" style="100" bestFit="1" customWidth="1"/>
    <col min="4370" max="4370" width="14.85546875" style="100" customWidth="1"/>
    <col min="4371" max="4610" width="9.140625" style="100"/>
    <col min="4611" max="4611" width="24.7109375" style="100" customWidth="1"/>
    <col min="4612" max="4612" width="10.7109375" style="100" customWidth="1"/>
    <col min="4613" max="4613" width="9.7109375" style="100" bestFit="1" customWidth="1"/>
    <col min="4614" max="4614" width="9.42578125" style="100" customWidth="1"/>
    <col min="4615" max="4615" width="11.28515625" style="100" customWidth="1"/>
    <col min="4616" max="4616" width="10.140625" style="100" bestFit="1" customWidth="1"/>
    <col min="4617" max="4617" width="9.5703125" style="100" customWidth="1"/>
    <col min="4618" max="4618" width="11.28515625" style="100" customWidth="1"/>
    <col min="4619" max="4619" width="10.5703125" style="100" customWidth="1"/>
    <col min="4620" max="4621" width="9.7109375" style="100" customWidth="1"/>
    <col min="4622" max="4622" width="11.28515625" style="100" bestFit="1" customWidth="1"/>
    <col min="4623" max="4623" width="20.85546875" style="100" customWidth="1"/>
    <col min="4624" max="4624" width="14.28515625" style="100" customWidth="1"/>
    <col min="4625" max="4625" width="10.140625" style="100" bestFit="1" customWidth="1"/>
    <col min="4626" max="4626" width="14.85546875" style="100" customWidth="1"/>
    <col min="4627" max="4866" width="9.140625" style="100"/>
    <col min="4867" max="4867" width="24.7109375" style="100" customWidth="1"/>
    <col min="4868" max="4868" width="10.7109375" style="100" customWidth="1"/>
    <col min="4869" max="4869" width="9.7109375" style="100" bestFit="1" customWidth="1"/>
    <col min="4870" max="4870" width="9.42578125" style="100" customWidth="1"/>
    <col min="4871" max="4871" width="11.28515625" style="100" customWidth="1"/>
    <col min="4872" max="4872" width="10.140625" style="100" bestFit="1" customWidth="1"/>
    <col min="4873" max="4873" width="9.5703125" style="100" customWidth="1"/>
    <col min="4874" max="4874" width="11.28515625" style="100" customWidth="1"/>
    <col min="4875" max="4875" width="10.5703125" style="100" customWidth="1"/>
    <col min="4876" max="4877" width="9.7109375" style="100" customWidth="1"/>
    <col min="4878" max="4878" width="11.28515625" style="100" bestFit="1" customWidth="1"/>
    <col min="4879" max="4879" width="20.85546875" style="100" customWidth="1"/>
    <col min="4880" max="4880" width="14.28515625" style="100" customWidth="1"/>
    <col min="4881" max="4881" width="10.140625" style="100" bestFit="1" customWidth="1"/>
    <col min="4882" max="4882" width="14.85546875" style="100" customWidth="1"/>
    <col min="4883" max="5122" width="9.140625" style="100"/>
    <col min="5123" max="5123" width="24.7109375" style="100" customWidth="1"/>
    <col min="5124" max="5124" width="10.7109375" style="100" customWidth="1"/>
    <col min="5125" max="5125" width="9.7109375" style="100" bestFit="1" customWidth="1"/>
    <col min="5126" max="5126" width="9.42578125" style="100" customWidth="1"/>
    <col min="5127" max="5127" width="11.28515625" style="100" customWidth="1"/>
    <col min="5128" max="5128" width="10.140625" style="100" bestFit="1" customWidth="1"/>
    <col min="5129" max="5129" width="9.5703125" style="100" customWidth="1"/>
    <col min="5130" max="5130" width="11.28515625" style="100" customWidth="1"/>
    <col min="5131" max="5131" width="10.5703125" style="100" customWidth="1"/>
    <col min="5132" max="5133" width="9.7109375" style="100" customWidth="1"/>
    <col min="5134" max="5134" width="11.28515625" style="100" bestFit="1" customWidth="1"/>
    <col min="5135" max="5135" width="20.85546875" style="100" customWidth="1"/>
    <col min="5136" max="5136" width="14.28515625" style="100" customWidth="1"/>
    <col min="5137" max="5137" width="10.140625" style="100" bestFit="1" customWidth="1"/>
    <col min="5138" max="5138" width="14.85546875" style="100" customWidth="1"/>
    <col min="5139" max="5378" width="9.140625" style="100"/>
    <col min="5379" max="5379" width="24.7109375" style="100" customWidth="1"/>
    <col min="5380" max="5380" width="10.7109375" style="100" customWidth="1"/>
    <col min="5381" max="5381" width="9.7109375" style="100" bestFit="1" customWidth="1"/>
    <col min="5382" max="5382" width="9.42578125" style="100" customWidth="1"/>
    <col min="5383" max="5383" width="11.28515625" style="100" customWidth="1"/>
    <col min="5384" max="5384" width="10.140625" style="100" bestFit="1" customWidth="1"/>
    <col min="5385" max="5385" width="9.5703125" style="100" customWidth="1"/>
    <col min="5386" max="5386" width="11.28515625" style="100" customWidth="1"/>
    <col min="5387" max="5387" width="10.5703125" style="100" customWidth="1"/>
    <col min="5388" max="5389" width="9.7109375" style="100" customWidth="1"/>
    <col min="5390" max="5390" width="11.28515625" style="100" bestFit="1" customWidth="1"/>
    <col min="5391" max="5391" width="20.85546875" style="100" customWidth="1"/>
    <col min="5392" max="5392" width="14.28515625" style="100" customWidth="1"/>
    <col min="5393" max="5393" width="10.140625" style="100" bestFit="1" customWidth="1"/>
    <col min="5394" max="5394" width="14.85546875" style="100" customWidth="1"/>
    <col min="5395" max="5634" width="9.140625" style="100"/>
    <col min="5635" max="5635" width="24.7109375" style="100" customWidth="1"/>
    <col min="5636" max="5636" width="10.7109375" style="100" customWidth="1"/>
    <col min="5637" max="5637" width="9.7109375" style="100" bestFit="1" customWidth="1"/>
    <col min="5638" max="5638" width="9.42578125" style="100" customWidth="1"/>
    <col min="5639" max="5639" width="11.28515625" style="100" customWidth="1"/>
    <col min="5640" max="5640" width="10.140625" style="100" bestFit="1" customWidth="1"/>
    <col min="5641" max="5641" width="9.5703125" style="100" customWidth="1"/>
    <col min="5642" max="5642" width="11.28515625" style="100" customWidth="1"/>
    <col min="5643" max="5643" width="10.5703125" style="100" customWidth="1"/>
    <col min="5644" max="5645" width="9.7109375" style="100" customWidth="1"/>
    <col min="5646" max="5646" width="11.28515625" style="100" bestFit="1" customWidth="1"/>
    <col min="5647" max="5647" width="20.85546875" style="100" customWidth="1"/>
    <col min="5648" max="5648" width="14.28515625" style="100" customWidth="1"/>
    <col min="5649" max="5649" width="10.140625" style="100" bestFit="1" customWidth="1"/>
    <col min="5650" max="5650" width="14.85546875" style="100" customWidth="1"/>
    <col min="5651" max="5890" width="9.140625" style="100"/>
    <col min="5891" max="5891" width="24.7109375" style="100" customWidth="1"/>
    <col min="5892" max="5892" width="10.7109375" style="100" customWidth="1"/>
    <col min="5893" max="5893" width="9.7109375" style="100" bestFit="1" customWidth="1"/>
    <col min="5894" max="5894" width="9.42578125" style="100" customWidth="1"/>
    <col min="5895" max="5895" width="11.28515625" style="100" customWidth="1"/>
    <col min="5896" max="5896" width="10.140625" style="100" bestFit="1" customWidth="1"/>
    <col min="5897" max="5897" width="9.5703125" style="100" customWidth="1"/>
    <col min="5898" max="5898" width="11.28515625" style="100" customWidth="1"/>
    <col min="5899" max="5899" width="10.5703125" style="100" customWidth="1"/>
    <col min="5900" max="5901" width="9.7109375" style="100" customWidth="1"/>
    <col min="5902" max="5902" width="11.28515625" style="100" bestFit="1" customWidth="1"/>
    <col min="5903" max="5903" width="20.85546875" style="100" customWidth="1"/>
    <col min="5904" max="5904" width="14.28515625" style="100" customWidth="1"/>
    <col min="5905" max="5905" width="10.140625" style="100" bestFit="1" customWidth="1"/>
    <col min="5906" max="5906" width="14.85546875" style="100" customWidth="1"/>
    <col min="5907" max="6146" width="9.140625" style="100"/>
    <col min="6147" max="6147" width="24.7109375" style="100" customWidth="1"/>
    <col min="6148" max="6148" width="10.7109375" style="100" customWidth="1"/>
    <col min="6149" max="6149" width="9.7109375" style="100" bestFit="1" customWidth="1"/>
    <col min="6150" max="6150" width="9.42578125" style="100" customWidth="1"/>
    <col min="6151" max="6151" width="11.28515625" style="100" customWidth="1"/>
    <col min="6152" max="6152" width="10.140625" style="100" bestFit="1" customWidth="1"/>
    <col min="6153" max="6153" width="9.5703125" style="100" customWidth="1"/>
    <col min="6154" max="6154" width="11.28515625" style="100" customWidth="1"/>
    <col min="6155" max="6155" width="10.5703125" style="100" customWidth="1"/>
    <col min="6156" max="6157" width="9.7109375" style="100" customWidth="1"/>
    <col min="6158" max="6158" width="11.28515625" style="100" bestFit="1" customWidth="1"/>
    <col min="6159" max="6159" width="20.85546875" style="100" customWidth="1"/>
    <col min="6160" max="6160" width="14.28515625" style="100" customWidth="1"/>
    <col min="6161" max="6161" width="10.140625" style="100" bestFit="1" customWidth="1"/>
    <col min="6162" max="6162" width="14.85546875" style="100" customWidth="1"/>
    <col min="6163" max="6402" width="9.140625" style="100"/>
    <col min="6403" max="6403" width="24.7109375" style="100" customWidth="1"/>
    <col min="6404" max="6404" width="10.7109375" style="100" customWidth="1"/>
    <col min="6405" max="6405" width="9.7109375" style="100" bestFit="1" customWidth="1"/>
    <col min="6406" max="6406" width="9.42578125" style="100" customWidth="1"/>
    <col min="6407" max="6407" width="11.28515625" style="100" customWidth="1"/>
    <col min="6408" max="6408" width="10.140625" style="100" bestFit="1" customWidth="1"/>
    <col min="6409" max="6409" width="9.5703125" style="100" customWidth="1"/>
    <col min="6410" max="6410" width="11.28515625" style="100" customWidth="1"/>
    <col min="6411" max="6411" width="10.5703125" style="100" customWidth="1"/>
    <col min="6412" max="6413" width="9.7109375" style="100" customWidth="1"/>
    <col min="6414" max="6414" width="11.28515625" style="100" bestFit="1" customWidth="1"/>
    <col min="6415" max="6415" width="20.85546875" style="100" customWidth="1"/>
    <col min="6416" max="6416" width="14.28515625" style="100" customWidth="1"/>
    <col min="6417" max="6417" width="10.140625" style="100" bestFit="1" customWidth="1"/>
    <col min="6418" max="6418" width="14.85546875" style="100" customWidth="1"/>
    <col min="6419" max="6658" width="9.140625" style="100"/>
    <col min="6659" max="6659" width="24.7109375" style="100" customWidth="1"/>
    <col min="6660" max="6660" width="10.7109375" style="100" customWidth="1"/>
    <col min="6661" max="6661" width="9.7109375" style="100" bestFit="1" customWidth="1"/>
    <col min="6662" max="6662" width="9.42578125" style="100" customWidth="1"/>
    <col min="6663" max="6663" width="11.28515625" style="100" customWidth="1"/>
    <col min="6664" max="6664" width="10.140625" style="100" bestFit="1" customWidth="1"/>
    <col min="6665" max="6665" width="9.5703125" style="100" customWidth="1"/>
    <col min="6666" max="6666" width="11.28515625" style="100" customWidth="1"/>
    <col min="6667" max="6667" width="10.5703125" style="100" customWidth="1"/>
    <col min="6668" max="6669" width="9.7109375" style="100" customWidth="1"/>
    <col min="6670" max="6670" width="11.28515625" style="100" bestFit="1" customWidth="1"/>
    <col min="6671" max="6671" width="20.85546875" style="100" customWidth="1"/>
    <col min="6672" max="6672" width="14.28515625" style="100" customWidth="1"/>
    <col min="6673" max="6673" width="10.140625" style="100" bestFit="1" customWidth="1"/>
    <col min="6674" max="6674" width="14.85546875" style="100" customWidth="1"/>
    <col min="6675" max="6914" width="9.140625" style="100"/>
    <col min="6915" max="6915" width="24.7109375" style="100" customWidth="1"/>
    <col min="6916" max="6916" width="10.7109375" style="100" customWidth="1"/>
    <col min="6917" max="6917" width="9.7109375" style="100" bestFit="1" customWidth="1"/>
    <col min="6918" max="6918" width="9.42578125" style="100" customWidth="1"/>
    <col min="6919" max="6919" width="11.28515625" style="100" customWidth="1"/>
    <col min="6920" max="6920" width="10.140625" style="100" bestFit="1" customWidth="1"/>
    <col min="6921" max="6921" width="9.5703125" style="100" customWidth="1"/>
    <col min="6922" max="6922" width="11.28515625" style="100" customWidth="1"/>
    <col min="6923" max="6923" width="10.5703125" style="100" customWidth="1"/>
    <col min="6924" max="6925" width="9.7109375" style="100" customWidth="1"/>
    <col min="6926" max="6926" width="11.28515625" style="100" bestFit="1" customWidth="1"/>
    <col min="6927" max="6927" width="20.85546875" style="100" customWidth="1"/>
    <col min="6928" max="6928" width="14.28515625" style="100" customWidth="1"/>
    <col min="6929" max="6929" width="10.140625" style="100" bestFit="1" customWidth="1"/>
    <col min="6930" max="6930" width="14.85546875" style="100" customWidth="1"/>
    <col min="6931" max="7170" width="9.140625" style="100"/>
    <col min="7171" max="7171" width="24.7109375" style="100" customWidth="1"/>
    <col min="7172" max="7172" width="10.7109375" style="100" customWidth="1"/>
    <col min="7173" max="7173" width="9.7109375" style="100" bestFit="1" customWidth="1"/>
    <col min="7174" max="7174" width="9.42578125" style="100" customWidth="1"/>
    <col min="7175" max="7175" width="11.28515625" style="100" customWidth="1"/>
    <col min="7176" max="7176" width="10.140625" style="100" bestFit="1" customWidth="1"/>
    <col min="7177" max="7177" width="9.5703125" style="100" customWidth="1"/>
    <col min="7178" max="7178" width="11.28515625" style="100" customWidth="1"/>
    <col min="7179" max="7179" width="10.5703125" style="100" customWidth="1"/>
    <col min="7180" max="7181" width="9.7109375" style="100" customWidth="1"/>
    <col min="7182" max="7182" width="11.28515625" style="100" bestFit="1" customWidth="1"/>
    <col min="7183" max="7183" width="20.85546875" style="100" customWidth="1"/>
    <col min="7184" max="7184" width="14.28515625" style="100" customWidth="1"/>
    <col min="7185" max="7185" width="10.140625" style="100" bestFit="1" customWidth="1"/>
    <col min="7186" max="7186" width="14.85546875" style="100" customWidth="1"/>
    <col min="7187" max="7426" width="9.140625" style="100"/>
    <col min="7427" max="7427" width="24.7109375" style="100" customWidth="1"/>
    <col min="7428" max="7428" width="10.7109375" style="100" customWidth="1"/>
    <col min="7429" max="7429" width="9.7109375" style="100" bestFit="1" customWidth="1"/>
    <col min="7430" max="7430" width="9.42578125" style="100" customWidth="1"/>
    <col min="7431" max="7431" width="11.28515625" style="100" customWidth="1"/>
    <col min="7432" max="7432" width="10.140625" style="100" bestFit="1" customWidth="1"/>
    <col min="7433" max="7433" width="9.5703125" style="100" customWidth="1"/>
    <col min="7434" max="7434" width="11.28515625" style="100" customWidth="1"/>
    <col min="7435" max="7435" width="10.5703125" style="100" customWidth="1"/>
    <col min="7436" max="7437" width="9.7109375" style="100" customWidth="1"/>
    <col min="7438" max="7438" width="11.28515625" style="100" bestFit="1" customWidth="1"/>
    <col min="7439" max="7439" width="20.85546875" style="100" customWidth="1"/>
    <col min="7440" max="7440" width="14.28515625" style="100" customWidth="1"/>
    <col min="7441" max="7441" width="10.140625" style="100" bestFit="1" customWidth="1"/>
    <col min="7442" max="7442" width="14.85546875" style="100" customWidth="1"/>
    <col min="7443" max="7682" width="9.140625" style="100"/>
    <col min="7683" max="7683" width="24.7109375" style="100" customWidth="1"/>
    <col min="7684" max="7684" width="10.7109375" style="100" customWidth="1"/>
    <col min="7685" max="7685" width="9.7109375" style="100" bestFit="1" customWidth="1"/>
    <col min="7686" max="7686" width="9.42578125" style="100" customWidth="1"/>
    <col min="7687" max="7687" width="11.28515625" style="100" customWidth="1"/>
    <col min="7688" max="7688" width="10.140625" style="100" bestFit="1" customWidth="1"/>
    <col min="7689" max="7689" width="9.5703125" style="100" customWidth="1"/>
    <col min="7690" max="7690" width="11.28515625" style="100" customWidth="1"/>
    <col min="7691" max="7691" width="10.5703125" style="100" customWidth="1"/>
    <col min="7692" max="7693" width="9.7109375" style="100" customWidth="1"/>
    <col min="7694" max="7694" width="11.28515625" style="100" bestFit="1" customWidth="1"/>
    <col min="7695" max="7695" width="20.85546875" style="100" customWidth="1"/>
    <col min="7696" max="7696" width="14.28515625" style="100" customWidth="1"/>
    <col min="7697" max="7697" width="10.140625" style="100" bestFit="1" customWidth="1"/>
    <col min="7698" max="7698" width="14.85546875" style="100" customWidth="1"/>
    <col min="7699" max="7938" width="9.140625" style="100"/>
    <col min="7939" max="7939" width="24.7109375" style="100" customWidth="1"/>
    <col min="7940" max="7940" width="10.7109375" style="100" customWidth="1"/>
    <col min="7941" max="7941" width="9.7109375" style="100" bestFit="1" customWidth="1"/>
    <col min="7942" max="7942" width="9.42578125" style="100" customWidth="1"/>
    <col min="7943" max="7943" width="11.28515625" style="100" customWidth="1"/>
    <col min="7944" max="7944" width="10.140625" style="100" bestFit="1" customWidth="1"/>
    <col min="7945" max="7945" width="9.5703125" style="100" customWidth="1"/>
    <col min="7946" max="7946" width="11.28515625" style="100" customWidth="1"/>
    <col min="7947" max="7947" width="10.5703125" style="100" customWidth="1"/>
    <col min="7948" max="7949" width="9.7109375" style="100" customWidth="1"/>
    <col min="7950" max="7950" width="11.28515625" style="100" bestFit="1" customWidth="1"/>
    <col min="7951" max="7951" width="20.85546875" style="100" customWidth="1"/>
    <col min="7952" max="7952" width="14.28515625" style="100" customWidth="1"/>
    <col min="7953" max="7953" width="10.140625" style="100" bestFit="1" customWidth="1"/>
    <col min="7954" max="7954" width="14.85546875" style="100" customWidth="1"/>
    <col min="7955" max="8194" width="9.140625" style="100"/>
    <col min="8195" max="8195" width="24.7109375" style="100" customWidth="1"/>
    <col min="8196" max="8196" width="10.7109375" style="100" customWidth="1"/>
    <col min="8197" max="8197" width="9.7109375" style="100" bestFit="1" customWidth="1"/>
    <col min="8198" max="8198" width="9.42578125" style="100" customWidth="1"/>
    <col min="8199" max="8199" width="11.28515625" style="100" customWidth="1"/>
    <col min="8200" max="8200" width="10.140625" style="100" bestFit="1" customWidth="1"/>
    <col min="8201" max="8201" width="9.5703125" style="100" customWidth="1"/>
    <col min="8202" max="8202" width="11.28515625" style="100" customWidth="1"/>
    <col min="8203" max="8203" width="10.5703125" style="100" customWidth="1"/>
    <col min="8204" max="8205" width="9.7109375" style="100" customWidth="1"/>
    <col min="8206" max="8206" width="11.28515625" style="100" bestFit="1" customWidth="1"/>
    <col min="8207" max="8207" width="20.85546875" style="100" customWidth="1"/>
    <col min="8208" max="8208" width="14.28515625" style="100" customWidth="1"/>
    <col min="8209" max="8209" width="10.140625" style="100" bestFit="1" customWidth="1"/>
    <col min="8210" max="8210" width="14.85546875" style="100" customWidth="1"/>
    <col min="8211" max="8450" width="9.140625" style="100"/>
    <col min="8451" max="8451" width="24.7109375" style="100" customWidth="1"/>
    <col min="8452" max="8452" width="10.7109375" style="100" customWidth="1"/>
    <col min="8453" max="8453" width="9.7109375" style="100" bestFit="1" customWidth="1"/>
    <col min="8454" max="8454" width="9.42578125" style="100" customWidth="1"/>
    <col min="8455" max="8455" width="11.28515625" style="100" customWidth="1"/>
    <col min="8456" max="8456" width="10.140625" style="100" bestFit="1" customWidth="1"/>
    <col min="8457" max="8457" width="9.5703125" style="100" customWidth="1"/>
    <col min="8458" max="8458" width="11.28515625" style="100" customWidth="1"/>
    <col min="8459" max="8459" width="10.5703125" style="100" customWidth="1"/>
    <col min="8460" max="8461" width="9.7109375" style="100" customWidth="1"/>
    <col min="8462" max="8462" width="11.28515625" style="100" bestFit="1" customWidth="1"/>
    <col min="8463" max="8463" width="20.85546875" style="100" customWidth="1"/>
    <col min="8464" max="8464" width="14.28515625" style="100" customWidth="1"/>
    <col min="8465" max="8465" width="10.140625" style="100" bestFit="1" customWidth="1"/>
    <col min="8466" max="8466" width="14.85546875" style="100" customWidth="1"/>
    <col min="8467" max="8706" width="9.140625" style="100"/>
    <col min="8707" max="8707" width="24.7109375" style="100" customWidth="1"/>
    <col min="8708" max="8708" width="10.7109375" style="100" customWidth="1"/>
    <col min="8709" max="8709" width="9.7109375" style="100" bestFit="1" customWidth="1"/>
    <col min="8710" max="8710" width="9.42578125" style="100" customWidth="1"/>
    <col min="8711" max="8711" width="11.28515625" style="100" customWidth="1"/>
    <col min="8712" max="8712" width="10.140625" style="100" bestFit="1" customWidth="1"/>
    <col min="8713" max="8713" width="9.5703125" style="100" customWidth="1"/>
    <col min="8714" max="8714" width="11.28515625" style="100" customWidth="1"/>
    <col min="8715" max="8715" width="10.5703125" style="100" customWidth="1"/>
    <col min="8716" max="8717" width="9.7109375" style="100" customWidth="1"/>
    <col min="8718" max="8718" width="11.28515625" style="100" bestFit="1" customWidth="1"/>
    <col min="8719" max="8719" width="20.85546875" style="100" customWidth="1"/>
    <col min="8720" max="8720" width="14.28515625" style="100" customWidth="1"/>
    <col min="8721" max="8721" width="10.140625" style="100" bestFit="1" customWidth="1"/>
    <col min="8722" max="8722" width="14.85546875" style="100" customWidth="1"/>
    <col min="8723" max="8962" width="9.140625" style="100"/>
    <col min="8963" max="8963" width="24.7109375" style="100" customWidth="1"/>
    <col min="8964" max="8964" width="10.7109375" style="100" customWidth="1"/>
    <col min="8965" max="8965" width="9.7109375" style="100" bestFit="1" customWidth="1"/>
    <col min="8966" max="8966" width="9.42578125" style="100" customWidth="1"/>
    <col min="8967" max="8967" width="11.28515625" style="100" customWidth="1"/>
    <col min="8968" max="8968" width="10.140625" style="100" bestFit="1" customWidth="1"/>
    <col min="8969" max="8969" width="9.5703125" style="100" customWidth="1"/>
    <col min="8970" max="8970" width="11.28515625" style="100" customWidth="1"/>
    <col min="8971" max="8971" width="10.5703125" style="100" customWidth="1"/>
    <col min="8972" max="8973" width="9.7109375" style="100" customWidth="1"/>
    <col min="8974" max="8974" width="11.28515625" style="100" bestFit="1" customWidth="1"/>
    <col min="8975" max="8975" width="20.85546875" style="100" customWidth="1"/>
    <col min="8976" max="8976" width="14.28515625" style="100" customWidth="1"/>
    <col min="8977" max="8977" width="10.140625" style="100" bestFit="1" customWidth="1"/>
    <col min="8978" max="8978" width="14.85546875" style="100" customWidth="1"/>
    <col min="8979" max="9218" width="9.140625" style="100"/>
    <col min="9219" max="9219" width="24.7109375" style="100" customWidth="1"/>
    <col min="9220" max="9220" width="10.7109375" style="100" customWidth="1"/>
    <col min="9221" max="9221" width="9.7109375" style="100" bestFit="1" customWidth="1"/>
    <col min="9222" max="9222" width="9.42578125" style="100" customWidth="1"/>
    <col min="9223" max="9223" width="11.28515625" style="100" customWidth="1"/>
    <col min="9224" max="9224" width="10.140625" style="100" bestFit="1" customWidth="1"/>
    <col min="9225" max="9225" width="9.5703125" style="100" customWidth="1"/>
    <col min="9226" max="9226" width="11.28515625" style="100" customWidth="1"/>
    <col min="9227" max="9227" width="10.5703125" style="100" customWidth="1"/>
    <col min="9228" max="9229" width="9.7109375" style="100" customWidth="1"/>
    <col min="9230" max="9230" width="11.28515625" style="100" bestFit="1" customWidth="1"/>
    <col min="9231" max="9231" width="20.85546875" style="100" customWidth="1"/>
    <col min="9232" max="9232" width="14.28515625" style="100" customWidth="1"/>
    <col min="9233" max="9233" width="10.140625" style="100" bestFit="1" customWidth="1"/>
    <col min="9234" max="9234" width="14.85546875" style="100" customWidth="1"/>
    <col min="9235" max="9474" width="9.140625" style="100"/>
    <col min="9475" max="9475" width="24.7109375" style="100" customWidth="1"/>
    <col min="9476" max="9476" width="10.7109375" style="100" customWidth="1"/>
    <col min="9477" max="9477" width="9.7109375" style="100" bestFit="1" customWidth="1"/>
    <col min="9478" max="9478" width="9.42578125" style="100" customWidth="1"/>
    <col min="9479" max="9479" width="11.28515625" style="100" customWidth="1"/>
    <col min="9480" max="9480" width="10.140625" style="100" bestFit="1" customWidth="1"/>
    <col min="9481" max="9481" width="9.5703125" style="100" customWidth="1"/>
    <col min="9482" max="9482" width="11.28515625" style="100" customWidth="1"/>
    <col min="9483" max="9483" width="10.5703125" style="100" customWidth="1"/>
    <col min="9484" max="9485" width="9.7109375" style="100" customWidth="1"/>
    <col min="9486" max="9486" width="11.28515625" style="100" bestFit="1" customWidth="1"/>
    <col min="9487" max="9487" width="20.85546875" style="100" customWidth="1"/>
    <col min="9488" max="9488" width="14.28515625" style="100" customWidth="1"/>
    <col min="9489" max="9489" width="10.140625" style="100" bestFit="1" customWidth="1"/>
    <col min="9490" max="9490" width="14.85546875" style="100" customWidth="1"/>
    <col min="9491" max="9730" width="9.140625" style="100"/>
    <col min="9731" max="9731" width="24.7109375" style="100" customWidth="1"/>
    <col min="9732" max="9732" width="10.7109375" style="100" customWidth="1"/>
    <col min="9733" max="9733" width="9.7109375" style="100" bestFit="1" customWidth="1"/>
    <col min="9734" max="9734" width="9.42578125" style="100" customWidth="1"/>
    <col min="9735" max="9735" width="11.28515625" style="100" customWidth="1"/>
    <col min="9736" max="9736" width="10.140625" style="100" bestFit="1" customWidth="1"/>
    <col min="9737" max="9737" width="9.5703125" style="100" customWidth="1"/>
    <col min="9738" max="9738" width="11.28515625" style="100" customWidth="1"/>
    <col min="9739" max="9739" width="10.5703125" style="100" customWidth="1"/>
    <col min="9740" max="9741" width="9.7109375" style="100" customWidth="1"/>
    <col min="9742" max="9742" width="11.28515625" style="100" bestFit="1" customWidth="1"/>
    <col min="9743" max="9743" width="20.85546875" style="100" customWidth="1"/>
    <col min="9744" max="9744" width="14.28515625" style="100" customWidth="1"/>
    <col min="9745" max="9745" width="10.140625" style="100" bestFit="1" customWidth="1"/>
    <col min="9746" max="9746" width="14.85546875" style="100" customWidth="1"/>
    <col min="9747" max="9986" width="9.140625" style="100"/>
    <col min="9987" max="9987" width="24.7109375" style="100" customWidth="1"/>
    <col min="9988" max="9988" width="10.7109375" style="100" customWidth="1"/>
    <col min="9989" max="9989" width="9.7109375" style="100" bestFit="1" customWidth="1"/>
    <col min="9990" max="9990" width="9.42578125" style="100" customWidth="1"/>
    <col min="9991" max="9991" width="11.28515625" style="100" customWidth="1"/>
    <col min="9992" max="9992" width="10.140625" style="100" bestFit="1" customWidth="1"/>
    <col min="9993" max="9993" width="9.5703125" style="100" customWidth="1"/>
    <col min="9994" max="9994" width="11.28515625" style="100" customWidth="1"/>
    <col min="9995" max="9995" width="10.5703125" style="100" customWidth="1"/>
    <col min="9996" max="9997" width="9.7109375" style="100" customWidth="1"/>
    <col min="9998" max="9998" width="11.28515625" style="100" bestFit="1" customWidth="1"/>
    <col min="9999" max="9999" width="20.85546875" style="100" customWidth="1"/>
    <col min="10000" max="10000" width="14.28515625" style="100" customWidth="1"/>
    <col min="10001" max="10001" width="10.140625" style="100" bestFit="1" customWidth="1"/>
    <col min="10002" max="10002" width="14.85546875" style="100" customWidth="1"/>
    <col min="10003" max="10242" width="9.140625" style="100"/>
    <col min="10243" max="10243" width="24.7109375" style="100" customWidth="1"/>
    <col min="10244" max="10244" width="10.7109375" style="100" customWidth="1"/>
    <col min="10245" max="10245" width="9.7109375" style="100" bestFit="1" customWidth="1"/>
    <col min="10246" max="10246" width="9.42578125" style="100" customWidth="1"/>
    <col min="10247" max="10247" width="11.28515625" style="100" customWidth="1"/>
    <col min="10248" max="10248" width="10.140625" style="100" bestFit="1" customWidth="1"/>
    <col min="10249" max="10249" width="9.5703125" style="100" customWidth="1"/>
    <col min="10250" max="10250" width="11.28515625" style="100" customWidth="1"/>
    <col min="10251" max="10251" width="10.5703125" style="100" customWidth="1"/>
    <col min="10252" max="10253" width="9.7109375" style="100" customWidth="1"/>
    <col min="10254" max="10254" width="11.28515625" style="100" bestFit="1" customWidth="1"/>
    <col min="10255" max="10255" width="20.85546875" style="100" customWidth="1"/>
    <col min="10256" max="10256" width="14.28515625" style="100" customWidth="1"/>
    <col min="10257" max="10257" width="10.140625" style="100" bestFit="1" customWidth="1"/>
    <col min="10258" max="10258" width="14.85546875" style="100" customWidth="1"/>
    <col min="10259" max="10498" width="9.140625" style="100"/>
    <col min="10499" max="10499" width="24.7109375" style="100" customWidth="1"/>
    <col min="10500" max="10500" width="10.7109375" style="100" customWidth="1"/>
    <col min="10501" max="10501" width="9.7109375" style="100" bestFit="1" customWidth="1"/>
    <col min="10502" max="10502" width="9.42578125" style="100" customWidth="1"/>
    <col min="10503" max="10503" width="11.28515625" style="100" customWidth="1"/>
    <col min="10504" max="10504" width="10.140625" style="100" bestFit="1" customWidth="1"/>
    <col min="10505" max="10505" width="9.5703125" style="100" customWidth="1"/>
    <col min="10506" max="10506" width="11.28515625" style="100" customWidth="1"/>
    <col min="10507" max="10507" width="10.5703125" style="100" customWidth="1"/>
    <col min="10508" max="10509" width="9.7109375" style="100" customWidth="1"/>
    <col min="10510" max="10510" width="11.28515625" style="100" bestFit="1" customWidth="1"/>
    <col min="10511" max="10511" width="20.85546875" style="100" customWidth="1"/>
    <col min="10512" max="10512" width="14.28515625" style="100" customWidth="1"/>
    <col min="10513" max="10513" width="10.140625" style="100" bestFit="1" customWidth="1"/>
    <col min="10514" max="10514" width="14.85546875" style="100" customWidth="1"/>
    <col min="10515" max="10754" width="9.140625" style="100"/>
    <col min="10755" max="10755" width="24.7109375" style="100" customWidth="1"/>
    <col min="10756" max="10756" width="10.7109375" style="100" customWidth="1"/>
    <col min="10757" max="10757" width="9.7109375" style="100" bestFit="1" customWidth="1"/>
    <col min="10758" max="10758" width="9.42578125" style="100" customWidth="1"/>
    <col min="10759" max="10759" width="11.28515625" style="100" customWidth="1"/>
    <col min="10760" max="10760" width="10.140625" style="100" bestFit="1" customWidth="1"/>
    <col min="10761" max="10761" width="9.5703125" style="100" customWidth="1"/>
    <col min="10762" max="10762" width="11.28515625" style="100" customWidth="1"/>
    <col min="10763" max="10763" width="10.5703125" style="100" customWidth="1"/>
    <col min="10764" max="10765" width="9.7109375" style="100" customWidth="1"/>
    <col min="10766" max="10766" width="11.28515625" style="100" bestFit="1" customWidth="1"/>
    <col min="10767" max="10767" width="20.85546875" style="100" customWidth="1"/>
    <col min="10768" max="10768" width="14.28515625" style="100" customWidth="1"/>
    <col min="10769" max="10769" width="10.140625" style="100" bestFit="1" customWidth="1"/>
    <col min="10770" max="10770" width="14.85546875" style="100" customWidth="1"/>
    <col min="10771" max="11010" width="9.140625" style="100"/>
    <col min="11011" max="11011" width="24.7109375" style="100" customWidth="1"/>
    <col min="11012" max="11012" width="10.7109375" style="100" customWidth="1"/>
    <col min="11013" max="11013" width="9.7109375" style="100" bestFit="1" customWidth="1"/>
    <col min="11014" max="11014" width="9.42578125" style="100" customWidth="1"/>
    <col min="11015" max="11015" width="11.28515625" style="100" customWidth="1"/>
    <col min="11016" max="11016" width="10.140625" style="100" bestFit="1" customWidth="1"/>
    <col min="11017" max="11017" width="9.5703125" style="100" customWidth="1"/>
    <col min="11018" max="11018" width="11.28515625" style="100" customWidth="1"/>
    <col min="11019" max="11019" width="10.5703125" style="100" customWidth="1"/>
    <col min="11020" max="11021" width="9.7109375" style="100" customWidth="1"/>
    <col min="11022" max="11022" width="11.28515625" style="100" bestFit="1" customWidth="1"/>
    <col min="11023" max="11023" width="20.85546875" style="100" customWidth="1"/>
    <col min="11024" max="11024" width="14.28515625" style="100" customWidth="1"/>
    <col min="11025" max="11025" width="10.140625" style="100" bestFit="1" customWidth="1"/>
    <col min="11026" max="11026" width="14.85546875" style="100" customWidth="1"/>
    <col min="11027" max="11266" width="9.140625" style="100"/>
    <col min="11267" max="11267" width="24.7109375" style="100" customWidth="1"/>
    <col min="11268" max="11268" width="10.7109375" style="100" customWidth="1"/>
    <col min="11269" max="11269" width="9.7109375" style="100" bestFit="1" customWidth="1"/>
    <col min="11270" max="11270" width="9.42578125" style="100" customWidth="1"/>
    <col min="11271" max="11271" width="11.28515625" style="100" customWidth="1"/>
    <col min="11272" max="11272" width="10.140625" style="100" bestFit="1" customWidth="1"/>
    <col min="11273" max="11273" width="9.5703125" style="100" customWidth="1"/>
    <col min="11274" max="11274" width="11.28515625" style="100" customWidth="1"/>
    <col min="11275" max="11275" width="10.5703125" style="100" customWidth="1"/>
    <col min="11276" max="11277" width="9.7109375" style="100" customWidth="1"/>
    <col min="11278" max="11278" width="11.28515625" style="100" bestFit="1" customWidth="1"/>
    <col min="11279" max="11279" width="20.85546875" style="100" customWidth="1"/>
    <col min="11280" max="11280" width="14.28515625" style="100" customWidth="1"/>
    <col min="11281" max="11281" width="10.140625" style="100" bestFit="1" customWidth="1"/>
    <col min="11282" max="11282" width="14.85546875" style="100" customWidth="1"/>
    <col min="11283" max="11522" width="9.140625" style="100"/>
    <col min="11523" max="11523" width="24.7109375" style="100" customWidth="1"/>
    <col min="11524" max="11524" width="10.7109375" style="100" customWidth="1"/>
    <col min="11525" max="11525" width="9.7109375" style="100" bestFit="1" customWidth="1"/>
    <col min="11526" max="11526" width="9.42578125" style="100" customWidth="1"/>
    <col min="11527" max="11527" width="11.28515625" style="100" customWidth="1"/>
    <col min="11528" max="11528" width="10.140625" style="100" bestFit="1" customWidth="1"/>
    <col min="11529" max="11529" width="9.5703125" style="100" customWidth="1"/>
    <col min="11530" max="11530" width="11.28515625" style="100" customWidth="1"/>
    <col min="11531" max="11531" width="10.5703125" style="100" customWidth="1"/>
    <col min="11532" max="11533" width="9.7109375" style="100" customWidth="1"/>
    <col min="11534" max="11534" width="11.28515625" style="100" bestFit="1" customWidth="1"/>
    <col min="11535" max="11535" width="20.85546875" style="100" customWidth="1"/>
    <col min="11536" max="11536" width="14.28515625" style="100" customWidth="1"/>
    <col min="11537" max="11537" width="10.140625" style="100" bestFit="1" customWidth="1"/>
    <col min="11538" max="11538" width="14.85546875" style="100" customWidth="1"/>
    <col min="11539" max="11778" width="9.140625" style="100"/>
    <col min="11779" max="11779" width="24.7109375" style="100" customWidth="1"/>
    <col min="11780" max="11780" width="10.7109375" style="100" customWidth="1"/>
    <col min="11781" max="11781" width="9.7109375" style="100" bestFit="1" customWidth="1"/>
    <col min="11782" max="11782" width="9.42578125" style="100" customWidth="1"/>
    <col min="11783" max="11783" width="11.28515625" style="100" customWidth="1"/>
    <col min="11784" max="11784" width="10.140625" style="100" bestFit="1" customWidth="1"/>
    <col min="11785" max="11785" width="9.5703125" style="100" customWidth="1"/>
    <col min="11786" max="11786" width="11.28515625" style="100" customWidth="1"/>
    <col min="11787" max="11787" width="10.5703125" style="100" customWidth="1"/>
    <col min="11788" max="11789" width="9.7109375" style="100" customWidth="1"/>
    <col min="11790" max="11790" width="11.28515625" style="100" bestFit="1" customWidth="1"/>
    <col min="11791" max="11791" width="20.85546875" style="100" customWidth="1"/>
    <col min="11792" max="11792" width="14.28515625" style="100" customWidth="1"/>
    <col min="11793" max="11793" width="10.140625" style="100" bestFit="1" customWidth="1"/>
    <col min="11794" max="11794" width="14.85546875" style="100" customWidth="1"/>
    <col min="11795" max="12034" width="9.140625" style="100"/>
    <col min="12035" max="12035" width="24.7109375" style="100" customWidth="1"/>
    <col min="12036" max="12036" width="10.7109375" style="100" customWidth="1"/>
    <col min="12037" max="12037" width="9.7109375" style="100" bestFit="1" customWidth="1"/>
    <col min="12038" max="12038" width="9.42578125" style="100" customWidth="1"/>
    <col min="12039" max="12039" width="11.28515625" style="100" customWidth="1"/>
    <col min="12040" max="12040" width="10.140625" style="100" bestFit="1" customWidth="1"/>
    <col min="12041" max="12041" width="9.5703125" style="100" customWidth="1"/>
    <col min="12042" max="12042" width="11.28515625" style="100" customWidth="1"/>
    <col min="12043" max="12043" width="10.5703125" style="100" customWidth="1"/>
    <col min="12044" max="12045" width="9.7109375" style="100" customWidth="1"/>
    <col min="12046" max="12046" width="11.28515625" style="100" bestFit="1" customWidth="1"/>
    <col min="12047" max="12047" width="20.85546875" style="100" customWidth="1"/>
    <col min="12048" max="12048" width="14.28515625" style="100" customWidth="1"/>
    <col min="12049" max="12049" width="10.140625" style="100" bestFit="1" customWidth="1"/>
    <col min="12050" max="12050" width="14.85546875" style="100" customWidth="1"/>
    <col min="12051" max="12290" width="9.140625" style="100"/>
    <col min="12291" max="12291" width="24.7109375" style="100" customWidth="1"/>
    <col min="12292" max="12292" width="10.7109375" style="100" customWidth="1"/>
    <col min="12293" max="12293" width="9.7109375" style="100" bestFit="1" customWidth="1"/>
    <col min="12294" max="12294" width="9.42578125" style="100" customWidth="1"/>
    <col min="12295" max="12295" width="11.28515625" style="100" customWidth="1"/>
    <col min="12296" max="12296" width="10.140625" style="100" bestFit="1" customWidth="1"/>
    <col min="12297" max="12297" width="9.5703125" style="100" customWidth="1"/>
    <col min="12298" max="12298" width="11.28515625" style="100" customWidth="1"/>
    <col min="12299" max="12299" width="10.5703125" style="100" customWidth="1"/>
    <col min="12300" max="12301" width="9.7109375" style="100" customWidth="1"/>
    <col min="12302" max="12302" width="11.28515625" style="100" bestFit="1" customWidth="1"/>
    <col min="12303" max="12303" width="20.85546875" style="100" customWidth="1"/>
    <col min="12304" max="12304" width="14.28515625" style="100" customWidth="1"/>
    <col min="12305" max="12305" width="10.140625" style="100" bestFit="1" customWidth="1"/>
    <col min="12306" max="12306" width="14.85546875" style="100" customWidth="1"/>
    <col min="12307" max="12546" width="9.140625" style="100"/>
    <col min="12547" max="12547" width="24.7109375" style="100" customWidth="1"/>
    <col min="12548" max="12548" width="10.7109375" style="100" customWidth="1"/>
    <col min="12549" max="12549" width="9.7109375" style="100" bestFit="1" customWidth="1"/>
    <col min="12550" max="12550" width="9.42578125" style="100" customWidth="1"/>
    <col min="12551" max="12551" width="11.28515625" style="100" customWidth="1"/>
    <col min="12552" max="12552" width="10.140625" style="100" bestFit="1" customWidth="1"/>
    <col min="12553" max="12553" width="9.5703125" style="100" customWidth="1"/>
    <col min="12554" max="12554" width="11.28515625" style="100" customWidth="1"/>
    <col min="12555" max="12555" width="10.5703125" style="100" customWidth="1"/>
    <col min="12556" max="12557" width="9.7109375" style="100" customWidth="1"/>
    <col min="12558" max="12558" width="11.28515625" style="100" bestFit="1" customWidth="1"/>
    <col min="12559" max="12559" width="20.85546875" style="100" customWidth="1"/>
    <col min="12560" max="12560" width="14.28515625" style="100" customWidth="1"/>
    <col min="12561" max="12561" width="10.140625" style="100" bestFit="1" customWidth="1"/>
    <col min="12562" max="12562" width="14.85546875" style="100" customWidth="1"/>
    <col min="12563" max="12802" width="9.140625" style="100"/>
    <col min="12803" max="12803" width="24.7109375" style="100" customWidth="1"/>
    <col min="12804" max="12804" width="10.7109375" style="100" customWidth="1"/>
    <col min="12805" max="12805" width="9.7109375" style="100" bestFit="1" customWidth="1"/>
    <col min="12806" max="12806" width="9.42578125" style="100" customWidth="1"/>
    <col min="12807" max="12807" width="11.28515625" style="100" customWidth="1"/>
    <col min="12808" max="12808" width="10.140625" style="100" bestFit="1" customWidth="1"/>
    <col min="12809" max="12809" width="9.5703125" style="100" customWidth="1"/>
    <col min="12810" max="12810" width="11.28515625" style="100" customWidth="1"/>
    <col min="12811" max="12811" width="10.5703125" style="100" customWidth="1"/>
    <col min="12812" max="12813" width="9.7109375" style="100" customWidth="1"/>
    <col min="12814" max="12814" width="11.28515625" style="100" bestFit="1" customWidth="1"/>
    <col min="12815" max="12815" width="20.85546875" style="100" customWidth="1"/>
    <col min="12816" max="12816" width="14.28515625" style="100" customWidth="1"/>
    <col min="12817" max="12817" width="10.140625" style="100" bestFit="1" customWidth="1"/>
    <col min="12818" max="12818" width="14.85546875" style="100" customWidth="1"/>
    <col min="12819" max="13058" width="9.140625" style="100"/>
    <col min="13059" max="13059" width="24.7109375" style="100" customWidth="1"/>
    <col min="13060" max="13060" width="10.7109375" style="100" customWidth="1"/>
    <col min="13061" max="13061" width="9.7109375" style="100" bestFit="1" customWidth="1"/>
    <col min="13062" max="13062" width="9.42578125" style="100" customWidth="1"/>
    <col min="13063" max="13063" width="11.28515625" style="100" customWidth="1"/>
    <col min="13064" max="13064" width="10.140625" style="100" bestFit="1" customWidth="1"/>
    <col min="13065" max="13065" width="9.5703125" style="100" customWidth="1"/>
    <col min="13066" max="13066" width="11.28515625" style="100" customWidth="1"/>
    <col min="13067" max="13067" width="10.5703125" style="100" customWidth="1"/>
    <col min="13068" max="13069" width="9.7109375" style="100" customWidth="1"/>
    <col min="13070" max="13070" width="11.28515625" style="100" bestFit="1" customWidth="1"/>
    <col min="13071" max="13071" width="20.85546875" style="100" customWidth="1"/>
    <col min="13072" max="13072" width="14.28515625" style="100" customWidth="1"/>
    <col min="13073" max="13073" width="10.140625" style="100" bestFit="1" customWidth="1"/>
    <col min="13074" max="13074" width="14.85546875" style="100" customWidth="1"/>
    <col min="13075" max="13314" width="9.140625" style="100"/>
    <col min="13315" max="13315" width="24.7109375" style="100" customWidth="1"/>
    <col min="13316" max="13316" width="10.7109375" style="100" customWidth="1"/>
    <col min="13317" max="13317" width="9.7109375" style="100" bestFit="1" customWidth="1"/>
    <col min="13318" max="13318" width="9.42578125" style="100" customWidth="1"/>
    <col min="13319" max="13319" width="11.28515625" style="100" customWidth="1"/>
    <col min="13320" max="13320" width="10.140625" style="100" bestFit="1" customWidth="1"/>
    <col min="13321" max="13321" width="9.5703125" style="100" customWidth="1"/>
    <col min="13322" max="13322" width="11.28515625" style="100" customWidth="1"/>
    <col min="13323" max="13323" width="10.5703125" style="100" customWidth="1"/>
    <col min="13324" max="13325" width="9.7109375" style="100" customWidth="1"/>
    <col min="13326" max="13326" width="11.28515625" style="100" bestFit="1" customWidth="1"/>
    <col min="13327" max="13327" width="20.85546875" style="100" customWidth="1"/>
    <col min="13328" max="13328" width="14.28515625" style="100" customWidth="1"/>
    <col min="13329" max="13329" width="10.140625" style="100" bestFit="1" customWidth="1"/>
    <col min="13330" max="13330" width="14.85546875" style="100" customWidth="1"/>
    <col min="13331" max="13570" width="9.140625" style="100"/>
    <col min="13571" max="13571" width="24.7109375" style="100" customWidth="1"/>
    <col min="13572" max="13572" width="10.7109375" style="100" customWidth="1"/>
    <col min="13573" max="13573" width="9.7109375" style="100" bestFit="1" customWidth="1"/>
    <col min="13574" max="13574" width="9.42578125" style="100" customWidth="1"/>
    <col min="13575" max="13575" width="11.28515625" style="100" customWidth="1"/>
    <col min="13576" max="13576" width="10.140625" style="100" bestFit="1" customWidth="1"/>
    <col min="13577" max="13577" width="9.5703125" style="100" customWidth="1"/>
    <col min="13578" max="13578" width="11.28515625" style="100" customWidth="1"/>
    <col min="13579" max="13579" width="10.5703125" style="100" customWidth="1"/>
    <col min="13580" max="13581" width="9.7109375" style="100" customWidth="1"/>
    <col min="13582" max="13582" width="11.28515625" style="100" bestFit="1" customWidth="1"/>
    <col min="13583" max="13583" width="20.85546875" style="100" customWidth="1"/>
    <col min="13584" max="13584" width="14.28515625" style="100" customWidth="1"/>
    <col min="13585" max="13585" width="10.140625" style="100" bestFit="1" customWidth="1"/>
    <col min="13586" max="13586" width="14.85546875" style="100" customWidth="1"/>
    <col min="13587" max="13826" width="9.140625" style="100"/>
    <col min="13827" max="13827" width="24.7109375" style="100" customWidth="1"/>
    <col min="13828" max="13828" width="10.7109375" style="100" customWidth="1"/>
    <col min="13829" max="13829" width="9.7109375" style="100" bestFit="1" customWidth="1"/>
    <col min="13830" max="13830" width="9.42578125" style="100" customWidth="1"/>
    <col min="13831" max="13831" width="11.28515625" style="100" customWidth="1"/>
    <col min="13832" max="13832" width="10.140625" style="100" bestFit="1" customWidth="1"/>
    <col min="13833" max="13833" width="9.5703125" style="100" customWidth="1"/>
    <col min="13834" max="13834" width="11.28515625" style="100" customWidth="1"/>
    <col min="13835" max="13835" width="10.5703125" style="100" customWidth="1"/>
    <col min="13836" max="13837" width="9.7109375" style="100" customWidth="1"/>
    <col min="13838" max="13838" width="11.28515625" style="100" bestFit="1" customWidth="1"/>
    <col min="13839" max="13839" width="20.85546875" style="100" customWidth="1"/>
    <col min="13840" max="13840" width="14.28515625" style="100" customWidth="1"/>
    <col min="13841" max="13841" width="10.140625" style="100" bestFit="1" customWidth="1"/>
    <col min="13842" max="13842" width="14.85546875" style="100" customWidth="1"/>
    <col min="13843" max="14082" width="9.140625" style="100"/>
    <col min="14083" max="14083" width="24.7109375" style="100" customWidth="1"/>
    <col min="14084" max="14084" width="10.7109375" style="100" customWidth="1"/>
    <col min="14085" max="14085" width="9.7109375" style="100" bestFit="1" customWidth="1"/>
    <col min="14086" max="14086" width="9.42578125" style="100" customWidth="1"/>
    <col min="14087" max="14087" width="11.28515625" style="100" customWidth="1"/>
    <col min="14088" max="14088" width="10.140625" style="100" bestFit="1" customWidth="1"/>
    <col min="14089" max="14089" width="9.5703125" style="100" customWidth="1"/>
    <col min="14090" max="14090" width="11.28515625" style="100" customWidth="1"/>
    <col min="14091" max="14091" width="10.5703125" style="100" customWidth="1"/>
    <col min="14092" max="14093" width="9.7109375" style="100" customWidth="1"/>
    <col min="14094" max="14094" width="11.28515625" style="100" bestFit="1" customWidth="1"/>
    <col min="14095" max="14095" width="20.85546875" style="100" customWidth="1"/>
    <col min="14096" max="14096" width="14.28515625" style="100" customWidth="1"/>
    <col min="14097" max="14097" width="10.140625" style="100" bestFit="1" customWidth="1"/>
    <col min="14098" max="14098" width="14.85546875" style="100" customWidth="1"/>
    <col min="14099" max="14338" width="9.140625" style="100"/>
    <col min="14339" max="14339" width="24.7109375" style="100" customWidth="1"/>
    <col min="14340" max="14340" width="10.7109375" style="100" customWidth="1"/>
    <col min="14341" max="14341" width="9.7109375" style="100" bestFit="1" customWidth="1"/>
    <col min="14342" max="14342" width="9.42578125" style="100" customWidth="1"/>
    <col min="14343" max="14343" width="11.28515625" style="100" customWidth="1"/>
    <col min="14344" max="14344" width="10.140625" style="100" bestFit="1" customWidth="1"/>
    <col min="14345" max="14345" width="9.5703125" style="100" customWidth="1"/>
    <col min="14346" max="14346" width="11.28515625" style="100" customWidth="1"/>
    <col min="14347" max="14347" width="10.5703125" style="100" customWidth="1"/>
    <col min="14348" max="14349" width="9.7109375" style="100" customWidth="1"/>
    <col min="14350" max="14350" width="11.28515625" style="100" bestFit="1" customWidth="1"/>
    <col min="14351" max="14351" width="20.85546875" style="100" customWidth="1"/>
    <col min="14352" max="14352" width="14.28515625" style="100" customWidth="1"/>
    <col min="14353" max="14353" width="10.140625" style="100" bestFit="1" customWidth="1"/>
    <col min="14354" max="14354" width="14.85546875" style="100" customWidth="1"/>
    <col min="14355" max="14594" width="9.140625" style="100"/>
    <col min="14595" max="14595" width="24.7109375" style="100" customWidth="1"/>
    <col min="14596" max="14596" width="10.7109375" style="100" customWidth="1"/>
    <col min="14597" max="14597" width="9.7109375" style="100" bestFit="1" customWidth="1"/>
    <col min="14598" max="14598" width="9.42578125" style="100" customWidth="1"/>
    <col min="14599" max="14599" width="11.28515625" style="100" customWidth="1"/>
    <col min="14600" max="14600" width="10.140625" style="100" bestFit="1" customWidth="1"/>
    <col min="14601" max="14601" width="9.5703125" style="100" customWidth="1"/>
    <col min="14602" max="14602" width="11.28515625" style="100" customWidth="1"/>
    <col min="14603" max="14603" width="10.5703125" style="100" customWidth="1"/>
    <col min="14604" max="14605" width="9.7109375" style="100" customWidth="1"/>
    <col min="14606" max="14606" width="11.28515625" style="100" bestFit="1" customWidth="1"/>
    <col min="14607" max="14607" width="20.85546875" style="100" customWidth="1"/>
    <col min="14608" max="14608" width="14.28515625" style="100" customWidth="1"/>
    <col min="14609" max="14609" width="10.140625" style="100" bestFit="1" customWidth="1"/>
    <col min="14610" max="14610" width="14.85546875" style="100" customWidth="1"/>
    <col min="14611" max="14850" width="9.140625" style="100"/>
    <col min="14851" max="14851" width="24.7109375" style="100" customWidth="1"/>
    <col min="14852" max="14852" width="10.7109375" style="100" customWidth="1"/>
    <col min="14853" max="14853" width="9.7109375" style="100" bestFit="1" customWidth="1"/>
    <col min="14854" max="14854" width="9.42578125" style="100" customWidth="1"/>
    <col min="14855" max="14855" width="11.28515625" style="100" customWidth="1"/>
    <col min="14856" max="14856" width="10.140625" style="100" bestFit="1" customWidth="1"/>
    <col min="14857" max="14857" width="9.5703125" style="100" customWidth="1"/>
    <col min="14858" max="14858" width="11.28515625" style="100" customWidth="1"/>
    <col min="14859" max="14859" width="10.5703125" style="100" customWidth="1"/>
    <col min="14860" max="14861" width="9.7109375" style="100" customWidth="1"/>
    <col min="14862" max="14862" width="11.28515625" style="100" bestFit="1" customWidth="1"/>
    <col min="14863" max="14863" width="20.85546875" style="100" customWidth="1"/>
    <col min="14864" max="14864" width="14.28515625" style="100" customWidth="1"/>
    <col min="14865" max="14865" width="10.140625" style="100" bestFit="1" customWidth="1"/>
    <col min="14866" max="14866" width="14.85546875" style="100" customWidth="1"/>
    <col min="14867" max="15106" width="9.140625" style="100"/>
    <col min="15107" max="15107" width="24.7109375" style="100" customWidth="1"/>
    <col min="15108" max="15108" width="10.7109375" style="100" customWidth="1"/>
    <col min="15109" max="15109" width="9.7109375" style="100" bestFit="1" customWidth="1"/>
    <col min="15110" max="15110" width="9.42578125" style="100" customWidth="1"/>
    <col min="15111" max="15111" width="11.28515625" style="100" customWidth="1"/>
    <col min="15112" max="15112" width="10.140625" style="100" bestFit="1" customWidth="1"/>
    <col min="15113" max="15113" width="9.5703125" style="100" customWidth="1"/>
    <col min="15114" max="15114" width="11.28515625" style="100" customWidth="1"/>
    <col min="15115" max="15115" width="10.5703125" style="100" customWidth="1"/>
    <col min="15116" max="15117" width="9.7109375" style="100" customWidth="1"/>
    <col min="15118" max="15118" width="11.28515625" style="100" bestFit="1" customWidth="1"/>
    <col min="15119" max="15119" width="20.85546875" style="100" customWidth="1"/>
    <col min="15120" max="15120" width="14.28515625" style="100" customWidth="1"/>
    <col min="15121" max="15121" width="10.140625" style="100" bestFit="1" customWidth="1"/>
    <col min="15122" max="15122" width="14.85546875" style="100" customWidth="1"/>
    <col min="15123" max="15362" width="9.140625" style="100"/>
    <col min="15363" max="15363" width="24.7109375" style="100" customWidth="1"/>
    <col min="15364" max="15364" width="10.7109375" style="100" customWidth="1"/>
    <col min="15365" max="15365" width="9.7109375" style="100" bestFit="1" customWidth="1"/>
    <col min="15366" max="15366" width="9.42578125" style="100" customWidth="1"/>
    <col min="15367" max="15367" width="11.28515625" style="100" customWidth="1"/>
    <col min="15368" max="15368" width="10.140625" style="100" bestFit="1" customWidth="1"/>
    <col min="15369" max="15369" width="9.5703125" style="100" customWidth="1"/>
    <col min="15370" max="15370" width="11.28515625" style="100" customWidth="1"/>
    <col min="15371" max="15371" width="10.5703125" style="100" customWidth="1"/>
    <col min="15372" max="15373" width="9.7109375" style="100" customWidth="1"/>
    <col min="15374" max="15374" width="11.28515625" style="100" bestFit="1" customWidth="1"/>
    <col min="15375" max="15375" width="20.85546875" style="100" customWidth="1"/>
    <col min="15376" max="15376" width="14.28515625" style="100" customWidth="1"/>
    <col min="15377" max="15377" width="10.140625" style="100" bestFit="1" customWidth="1"/>
    <col min="15378" max="15378" width="14.85546875" style="100" customWidth="1"/>
    <col min="15379" max="15618" width="9.140625" style="100"/>
    <col min="15619" max="15619" width="24.7109375" style="100" customWidth="1"/>
    <col min="15620" max="15620" width="10.7109375" style="100" customWidth="1"/>
    <col min="15621" max="15621" width="9.7109375" style="100" bestFit="1" customWidth="1"/>
    <col min="15622" max="15622" width="9.42578125" style="100" customWidth="1"/>
    <col min="15623" max="15623" width="11.28515625" style="100" customWidth="1"/>
    <col min="15624" max="15624" width="10.140625" style="100" bestFit="1" customWidth="1"/>
    <col min="15625" max="15625" width="9.5703125" style="100" customWidth="1"/>
    <col min="15626" max="15626" width="11.28515625" style="100" customWidth="1"/>
    <col min="15627" max="15627" width="10.5703125" style="100" customWidth="1"/>
    <col min="15628" max="15629" width="9.7109375" style="100" customWidth="1"/>
    <col min="15630" max="15630" width="11.28515625" style="100" bestFit="1" customWidth="1"/>
    <col min="15631" max="15631" width="20.85546875" style="100" customWidth="1"/>
    <col min="15632" max="15632" width="14.28515625" style="100" customWidth="1"/>
    <col min="15633" max="15633" width="10.140625" style="100" bestFit="1" customWidth="1"/>
    <col min="15634" max="15634" width="14.85546875" style="100" customWidth="1"/>
    <col min="15635" max="15874" width="9.140625" style="100"/>
    <col min="15875" max="15875" width="24.7109375" style="100" customWidth="1"/>
    <col min="15876" max="15876" width="10.7109375" style="100" customWidth="1"/>
    <col min="15877" max="15877" width="9.7109375" style="100" bestFit="1" customWidth="1"/>
    <col min="15878" max="15878" width="9.42578125" style="100" customWidth="1"/>
    <col min="15879" max="15879" width="11.28515625" style="100" customWidth="1"/>
    <col min="15880" max="15880" width="10.140625" style="100" bestFit="1" customWidth="1"/>
    <col min="15881" max="15881" width="9.5703125" style="100" customWidth="1"/>
    <col min="15882" max="15882" width="11.28515625" style="100" customWidth="1"/>
    <col min="15883" max="15883" width="10.5703125" style="100" customWidth="1"/>
    <col min="15884" max="15885" width="9.7109375" style="100" customWidth="1"/>
    <col min="15886" max="15886" width="11.28515625" style="100" bestFit="1" customWidth="1"/>
    <col min="15887" max="15887" width="20.85546875" style="100" customWidth="1"/>
    <col min="15888" max="15888" width="14.28515625" style="100" customWidth="1"/>
    <col min="15889" max="15889" width="10.140625" style="100" bestFit="1" customWidth="1"/>
    <col min="15890" max="15890" width="14.85546875" style="100" customWidth="1"/>
    <col min="15891" max="16130" width="9.140625" style="100"/>
    <col min="16131" max="16131" width="24.7109375" style="100" customWidth="1"/>
    <col min="16132" max="16132" width="10.7109375" style="100" customWidth="1"/>
    <col min="16133" max="16133" width="9.7109375" style="100" bestFit="1" customWidth="1"/>
    <col min="16134" max="16134" width="9.42578125" style="100" customWidth="1"/>
    <col min="16135" max="16135" width="11.28515625" style="100" customWidth="1"/>
    <col min="16136" max="16136" width="10.140625" style="100" bestFit="1" customWidth="1"/>
    <col min="16137" max="16137" width="9.5703125" style="100" customWidth="1"/>
    <col min="16138" max="16138" width="11.28515625" style="100" customWidth="1"/>
    <col min="16139" max="16139" width="10.5703125" style="100" customWidth="1"/>
    <col min="16140" max="16141" width="9.7109375" style="100" customWidth="1"/>
    <col min="16142" max="16142" width="11.28515625" style="100" bestFit="1" customWidth="1"/>
    <col min="16143" max="16143" width="20.85546875" style="100" customWidth="1"/>
    <col min="16144" max="16144" width="14.28515625" style="100" customWidth="1"/>
    <col min="16145" max="16145" width="10.140625" style="100" bestFit="1" customWidth="1"/>
    <col min="16146" max="16146" width="14.85546875" style="100" customWidth="1"/>
    <col min="16147" max="16384" width="9.140625" style="100"/>
  </cols>
  <sheetData>
    <row r="1" spans="1:18" ht="24" customHeight="1" thickBot="1" x14ac:dyDescent="0.25">
      <c r="A1" s="3079" t="s">
        <v>2161</v>
      </c>
      <c r="B1" s="3080"/>
      <c r="C1" s="3080"/>
      <c r="D1" s="3080"/>
      <c r="E1" s="3080"/>
      <c r="F1" s="3080"/>
      <c r="G1" s="3080"/>
      <c r="H1" s="3080"/>
      <c r="I1" s="3080"/>
      <c r="J1" s="3080"/>
      <c r="K1" s="3080"/>
      <c r="L1" s="3080"/>
      <c r="M1" s="3080"/>
      <c r="N1" s="3081"/>
    </row>
    <row r="2" spans="1:18" ht="15.75" customHeight="1" x14ac:dyDescent="0.25">
      <c r="A2" s="3083" t="s">
        <v>66</v>
      </c>
      <c r="B2" s="3083"/>
      <c r="C2" s="3083"/>
      <c r="D2" s="3083"/>
      <c r="E2" s="3083"/>
      <c r="F2" s="3083"/>
      <c r="G2" s="3083"/>
      <c r="H2" s="3083"/>
      <c r="I2" s="3083"/>
      <c r="J2" s="3083"/>
      <c r="K2" s="3083"/>
      <c r="L2" s="3083"/>
      <c r="M2" s="3083"/>
      <c r="N2" s="103"/>
    </row>
    <row r="3" spans="1:18" ht="12.7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104"/>
    </row>
    <row r="4" spans="1:18" ht="15.75" customHeight="1" x14ac:dyDescent="0.25">
      <c r="A4" s="3083" t="s">
        <v>2345</v>
      </c>
      <c r="B4" s="3083"/>
      <c r="C4" s="3083"/>
      <c r="D4" s="3083"/>
      <c r="E4" s="3083"/>
      <c r="F4" s="3083"/>
      <c r="G4" s="3083"/>
      <c r="H4" s="3083"/>
      <c r="I4" s="3083"/>
      <c r="J4" s="3083"/>
      <c r="K4" s="3083"/>
      <c r="L4" s="3083"/>
      <c r="M4" s="3083"/>
      <c r="N4" s="103"/>
    </row>
    <row r="6" spans="1:18" x14ac:dyDescent="0.2">
      <c r="A6" s="3082" t="s">
        <v>2346</v>
      </c>
      <c r="B6" s="3082"/>
      <c r="C6" s="3082"/>
      <c r="D6" s="3082"/>
      <c r="E6" s="3082"/>
      <c r="F6" s="3082"/>
      <c r="G6" s="3082"/>
      <c r="H6" s="3082"/>
      <c r="I6" s="3082"/>
      <c r="J6" s="3082"/>
      <c r="K6" s="3082"/>
      <c r="L6" s="3082"/>
      <c r="M6" s="3082"/>
      <c r="N6" s="106"/>
    </row>
    <row r="7" spans="1:18" ht="13.5" thickBot="1" x14ac:dyDescent="0.25">
      <c r="L7" s="107"/>
      <c r="N7" s="108" t="s">
        <v>67</v>
      </c>
    </row>
    <row r="8" spans="1:18" s="112" customFormat="1" x14ac:dyDescent="0.25">
      <c r="A8" s="3084">
        <v>2024</v>
      </c>
      <c r="B8" s="109">
        <v>910</v>
      </c>
      <c r="C8" s="110">
        <v>911</v>
      </c>
      <c r="D8" s="110">
        <v>912</v>
      </c>
      <c r="E8" s="110">
        <v>913</v>
      </c>
      <c r="F8" s="110">
        <v>914</v>
      </c>
      <c r="G8" s="110">
        <v>915</v>
      </c>
      <c r="H8" s="110">
        <v>917</v>
      </c>
      <c r="I8" s="110">
        <v>918</v>
      </c>
      <c r="J8" s="110">
        <v>919</v>
      </c>
      <c r="K8" s="110">
        <v>920</v>
      </c>
      <c r="L8" s="110">
        <v>923</v>
      </c>
      <c r="M8" s="110">
        <v>924</v>
      </c>
      <c r="N8" s="111" t="s">
        <v>68</v>
      </c>
      <c r="P8" s="113"/>
    </row>
    <row r="9" spans="1:18" s="120" customFormat="1" ht="26.25" customHeight="1" thickBot="1" x14ac:dyDescent="0.3">
      <c r="A9" s="3085"/>
      <c r="B9" s="114" t="s">
        <v>69</v>
      </c>
      <c r="C9" s="115" t="s">
        <v>70</v>
      </c>
      <c r="D9" s="115" t="s">
        <v>71</v>
      </c>
      <c r="E9" s="115" t="s">
        <v>72</v>
      </c>
      <c r="F9" s="115" t="s">
        <v>73</v>
      </c>
      <c r="G9" s="115" t="s">
        <v>1675</v>
      </c>
      <c r="H9" s="115" t="s">
        <v>74</v>
      </c>
      <c r="I9" s="115"/>
      <c r="J9" s="115" t="s">
        <v>75</v>
      </c>
      <c r="K9" s="115" t="s">
        <v>76</v>
      </c>
      <c r="L9" s="116" t="s">
        <v>77</v>
      </c>
      <c r="M9" s="115" t="s">
        <v>78</v>
      </c>
      <c r="N9" s="117" t="s">
        <v>79</v>
      </c>
      <c r="O9" s="118"/>
      <c r="P9" s="119"/>
    </row>
    <row r="10" spans="1:18" s="112" customFormat="1" x14ac:dyDescent="0.25">
      <c r="A10" s="121" t="s">
        <v>80</v>
      </c>
      <c r="B10" s="122">
        <f>Hejtman!E10</f>
        <v>4994.8</v>
      </c>
      <c r="C10" s="123"/>
      <c r="D10" s="123"/>
      <c r="E10" s="123"/>
      <c r="F10" s="123">
        <f>Hejtman!E11</f>
        <v>17514</v>
      </c>
      <c r="G10" s="123">
        <f>Hejtman!E12</f>
        <v>650</v>
      </c>
      <c r="H10" s="123">
        <f>Hejtman!E13</f>
        <v>18846</v>
      </c>
      <c r="I10" s="123"/>
      <c r="J10" s="123"/>
      <c r="K10" s="123"/>
      <c r="L10" s="123">
        <f>Hejtman!E15</f>
        <v>530.30999999999995</v>
      </c>
      <c r="M10" s="123"/>
      <c r="N10" s="124">
        <f>SUM(B10:M10)</f>
        <v>42535.11</v>
      </c>
      <c r="O10" s="2884"/>
      <c r="P10" s="113"/>
      <c r="R10" s="125"/>
    </row>
    <row r="11" spans="1:18" s="112" customFormat="1" x14ac:dyDescent="0.25">
      <c r="A11" s="126" t="s">
        <v>81</v>
      </c>
      <c r="B11" s="127"/>
      <c r="C11" s="128"/>
      <c r="D11" s="128"/>
      <c r="E11" s="128"/>
      <c r="F11" s="128">
        <f>Rozvoj!F20</f>
        <v>12579</v>
      </c>
      <c r="G11" s="128"/>
      <c r="H11" s="128">
        <f>Rozvoj!F55</f>
        <v>35198</v>
      </c>
      <c r="I11" s="128"/>
      <c r="J11" s="128"/>
      <c r="K11" s="128"/>
      <c r="L11" s="128">
        <f>Rozvoj!F101</f>
        <v>94715.1</v>
      </c>
      <c r="M11" s="128"/>
      <c r="N11" s="129">
        <f t="shared" ref="N11:N23" si="0">SUM(B11:M11)</f>
        <v>142492.1</v>
      </c>
      <c r="P11" s="113"/>
      <c r="R11" s="125"/>
    </row>
    <row r="12" spans="1:18" s="112" customFormat="1" x14ac:dyDescent="0.25">
      <c r="A12" s="126" t="s">
        <v>82</v>
      </c>
      <c r="B12" s="127"/>
      <c r="C12" s="128"/>
      <c r="D12" s="128"/>
      <c r="E12" s="128"/>
      <c r="F12" s="128">
        <f>Ekonomika!E11</f>
        <v>12755</v>
      </c>
      <c r="G12" s="128"/>
      <c r="H12" s="128"/>
      <c r="I12" s="128"/>
      <c r="J12" s="1941">
        <f>Ekonomika!E12</f>
        <v>11767.418449999999</v>
      </c>
      <c r="K12" s="128"/>
      <c r="L12" s="128">
        <f>Ekonomika!E13</f>
        <v>1500</v>
      </c>
      <c r="M12" s="128">
        <f>Ekonomika!F58</f>
        <v>39000</v>
      </c>
      <c r="N12" s="129">
        <f>SUM(B12:M12)</f>
        <v>65022.418449999997</v>
      </c>
      <c r="O12" s="113"/>
      <c r="P12" s="113"/>
      <c r="Q12" s="130"/>
      <c r="R12" s="125"/>
    </row>
    <row r="13" spans="1:18" s="112" customFormat="1" x14ac:dyDescent="0.25">
      <c r="A13" s="126" t="s">
        <v>83</v>
      </c>
      <c r="B13" s="127"/>
      <c r="C13" s="131"/>
      <c r="D13" s="128">
        <f>'OŠMTSV '!E10</f>
        <v>17580</v>
      </c>
      <c r="E13" s="127">
        <f>'OŠMTSV '!E11</f>
        <v>398346.76</v>
      </c>
      <c r="F13" s="127">
        <f>'OŠMTSV '!E12</f>
        <v>6625</v>
      </c>
      <c r="G13" s="127">
        <f>'OŠMTSV '!E13</f>
        <v>6350</v>
      </c>
      <c r="H13" s="128">
        <f>'OŠMTSV '!E14</f>
        <v>86405</v>
      </c>
      <c r="I13" s="128"/>
      <c r="J13" s="128"/>
      <c r="K13" s="128">
        <f>'OŠMTSV '!E15</f>
        <v>188000</v>
      </c>
      <c r="L13" s="128">
        <f>'OŠMTSV '!E16</f>
        <v>3679.9</v>
      </c>
      <c r="M13" s="128"/>
      <c r="N13" s="132">
        <f>SUM(B13:M13)</f>
        <v>706986.66</v>
      </c>
      <c r="P13" s="113"/>
      <c r="R13" s="125"/>
    </row>
    <row r="14" spans="1:18" s="112" customFormat="1" x14ac:dyDescent="0.25">
      <c r="A14" s="126" t="s">
        <v>84</v>
      </c>
      <c r="B14" s="127"/>
      <c r="C14" s="131"/>
      <c r="D14" s="128">
        <f>Sociální!E10</f>
        <v>6563.99</v>
      </c>
      <c r="E14" s="127">
        <f>Sociální!E11</f>
        <v>166482.81499999997</v>
      </c>
      <c r="F14" s="127">
        <f>Sociální!E12</f>
        <v>5209</v>
      </c>
      <c r="G14" s="127"/>
      <c r="H14" s="128">
        <f>Sociální!E13</f>
        <v>68460</v>
      </c>
      <c r="I14" s="2668"/>
      <c r="J14" s="128"/>
      <c r="K14" s="128">
        <f>Sociální!E14</f>
        <v>19000</v>
      </c>
      <c r="L14" s="128">
        <f>Sociální!E15</f>
        <v>8695</v>
      </c>
      <c r="M14" s="128"/>
      <c r="N14" s="129">
        <f>SUM(B14:M14)</f>
        <v>274410.80499999993</v>
      </c>
      <c r="P14" s="113"/>
      <c r="R14" s="125"/>
    </row>
    <row r="15" spans="1:18" s="112" customFormat="1" x14ac:dyDescent="0.25">
      <c r="A15" s="126" t="s">
        <v>1673</v>
      </c>
      <c r="B15" s="127"/>
      <c r="C15" s="131"/>
      <c r="D15" s="128">
        <f>Silnič.hospodářství!E10</f>
        <v>15650</v>
      </c>
      <c r="E15" s="127">
        <f>Silnič.hospodářství!E11</f>
        <v>445000</v>
      </c>
      <c r="F15" s="127">
        <f>Silnič.hospodářství!E12</f>
        <v>3945.43</v>
      </c>
      <c r="G15" s="127"/>
      <c r="H15" s="128">
        <f>Silnič.hospodářství!E13</f>
        <v>3150</v>
      </c>
      <c r="I15" s="128"/>
      <c r="J15" s="128"/>
      <c r="K15" s="128">
        <f>Silnič.hospodářství!E14</f>
        <v>708398</v>
      </c>
      <c r="L15" s="128">
        <f>Silnič.hospodářství!E15</f>
        <v>262870</v>
      </c>
      <c r="M15" s="128"/>
      <c r="N15" s="132">
        <f t="shared" si="0"/>
        <v>1439013.43</v>
      </c>
      <c r="P15" s="113"/>
      <c r="R15" s="125"/>
    </row>
    <row r="16" spans="1:18" s="112" customFormat="1" x14ac:dyDescent="0.25">
      <c r="A16" s="126" t="s">
        <v>85</v>
      </c>
      <c r="B16" s="127"/>
      <c r="C16" s="131"/>
      <c r="D16" s="128">
        <f>'Kultura '!E10</f>
        <v>13330</v>
      </c>
      <c r="E16" s="127">
        <f>'Kultura '!E11</f>
        <v>288145.18200000003</v>
      </c>
      <c r="F16" s="127">
        <f>'Kultura '!E12</f>
        <v>18344</v>
      </c>
      <c r="G16" s="127">
        <f>'Kultura '!E13</f>
        <v>5400</v>
      </c>
      <c r="H16" s="128">
        <f>'Kultura '!E14</f>
        <v>26439.200000000001</v>
      </c>
      <c r="I16" s="128"/>
      <c r="J16" s="128"/>
      <c r="K16" s="128"/>
      <c r="L16" s="128">
        <f>'Kultura '!E16</f>
        <v>3471.0259999999998</v>
      </c>
      <c r="M16" s="128"/>
      <c r="N16" s="129">
        <f>SUM(B16:M16)</f>
        <v>355129.40800000005</v>
      </c>
      <c r="P16" s="113"/>
      <c r="R16" s="125"/>
    </row>
    <row r="17" spans="1:18" s="112" customFormat="1" x14ac:dyDescent="0.25">
      <c r="A17" s="126" t="s">
        <v>86</v>
      </c>
      <c r="B17" s="127"/>
      <c r="C17" s="131"/>
      <c r="D17" s="128"/>
      <c r="E17" s="127">
        <f>ŽP!E11</f>
        <v>8046.55</v>
      </c>
      <c r="F17" s="127">
        <f>ŽP!E12</f>
        <v>12721.2</v>
      </c>
      <c r="G17" s="127">
        <f>ŽP!E13</f>
        <v>300</v>
      </c>
      <c r="H17" s="128">
        <f>ŽP!E14</f>
        <v>20520</v>
      </c>
      <c r="I17" s="128"/>
      <c r="J17" s="128"/>
      <c r="K17" s="128">
        <f>ŽP!E15</f>
        <v>3500</v>
      </c>
      <c r="L17" s="128"/>
      <c r="M17" s="128"/>
      <c r="N17" s="132">
        <f t="shared" si="0"/>
        <v>45087.75</v>
      </c>
      <c r="P17" s="113"/>
      <c r="R17" s="125"/>
    </row>
    <row r="18" spans="1:18" s="112" customFormat="1" x14ac:dyDescent="0.25">
      <c r="A18" s="126" t="s">
        <v>87</v>
      </c>
      <c r="B18" s="127"/>
      <c r="C18" s="131"/>
      <c r="D18" s="128">
        <f>Zdravotnictví!E10</f>
        <v>2500</v>
      </c>
      <c r="E18" s="127">
        <f>Zdravotnictví!E11</f>
        <v>275600</v>
      </c>
      <c r="F18" s="127">
        <f>Zdravotnictví!E12</f>
        <v>4028.6800000000003</v>
      </c>
      <c r="G18" s="127"/>
      <c r="H18" s="128">
        <f>Zdravotnictví!E13</f>
        <v>35091.25</v>
      </c>
      <c r="I18" s="128"/>
      <c r="J18" s="128"/>
      <c r="K18" s="1941">
        <f>Zdravotnictví!E14</f>
        <v>222771.12555</v>
      </c>
      <c r="L18" s="128"/>
      <c r="M18" s="128"/>
      <c r="N18" s="132">
        <f t="shared" si="0"/>
        <v>539991.05554999993</v>
      </c>
      <c r="P18" s="113"/>
      <c r="R18" s="125"/>
    </row>
    <row r="19" spans="1:18" s="112" customFormat="1" x14ac:dyDescent="0.25">
      <c r="A19" s="126" t="s">
        <v>88</v>
      </c>
      <c r="B19" s="127"/>
      <c r="C19" s="131"/>
      <c r="D19" s="128"/>
      <c r="E19" s="127"/>
      <c r="F19" s="127">
        <f>Právní!E10</f>
        <v>4750</v>
      </c>
      <c r="G19" s="127"/>
      <c r="H19" s="128"/>
      <c r="I19" s="128"/>
      <c r="J19" s="128"/>
      <c r="K19" s="128"/>
      <c r="L19" s="128"/>
      <c r="M19" s="128"/>
      <c r="N19" s="132">
        <f t="shared" si="0"/>
        <v>4750</v>
      </c>
      <c r="P19" s="113"/>
      <c r="R19" s="125"/>
    </row>
    <row r="20" spans="1:18" s="112" customFormat="1" x14ac:dyDescent="0.25">
      <c r="A20" s="126" t="s">
        <v>89</v>
      </c>
      <c r="B20" s="127"/>
      <c r="C20" s="128"/>
      <c r="D20" s="128"/>
      <c r="E20" s="128"/>
      <c r="F20" s="128">
        <f>'Územní plán '!E10</f>
        <v>2340</v>
      </c>
      <c r="G20" s="128"/>
      <c r="H20" s="128"/>
      <c r="I20" s="128"/>
      <c r="J20" s="128"/>
      <c r="K20" s="128">
        <f>'Územní plán '!E11</f>
        <v>1500</v>
      </c>
      <c r="L20" s="128"/>
      <c r="M20" s="128"/>
      <c r="N20" s="132">
        <f t="shared" si="0"/>
        <v>3840</v>
      </c>
      <c r="P20" s="113"/>
      <c r="R20" s="125"/>
    </row>
    <row r="21" spans="1:18" s="112" customFormat="1" x14ac:dyDescent="0.25">
      <c r="A21" s="126" t="s">
        <v>90</v>
      </c>
      <c r="B21" s="127"/>
      <c r="C21" s="128"/>
      <c r="D21" s="128"/>
      <c r="E21" s="128"/>
      <c r="F21" s="128">
        <f>'Informatika '!E10</f>
        <v>51494.76</v>
      </c>
      <c r="G21" s="128"/>
      <c r="H21" s="128"/>
      <c r="I21" s="128"/>
      <c r="J21" s="128"/>
      <c r="K21" s="128">
        <f>'Informatika '!E11</f>
        <v>18600</v>
      </c>
      <c r="L21" s="128"/>
      <c r="M21" s="128"/>
      <c r="N21" s="132">
        <f t="shared" si="0"/>
        <v>70094.760000000009</v>
      </c>
      <c r="P21" s="113"/>
      <c r="R21" s="125"/>
    </row>
    <row r="22" spans="1:18" s="112" customFormat="1" x14ac:dyDescent="0.25">
      <c r="A22" s="126" t="s">
        <v>91</v>
      </c>
      <c r="B22" s="127"/>
      <c r="C22" s="128"/>
      <c r="D22" s="128"/>
      <c r="E22" s="128"/>
      <c r="F22" s="128">
        <f>'Investice '!E10</f>
        <v>5450</v>
      </c>
      <c r="G22" s="128"/>
      <c r="H22" s="128"/>
      <c r="I22" s="128"/>
      <c r="J22" s="128"/>
      <c r="K22" s="128">
        <f>'Investice '!E11</f>
        <v>122800</v>
      </c>
      <c r="L22" s="128">
        <f>'Investice '!E12</f>
        <v>559850</v>
      </c>
      <c r="M22" s="128"/>
      <c r="N22" s="132">
        <f t="shared" si="0"/>
        <v>688100</v>
      </c>
      <c r="P22" s="113"/>
      <c r="R22" s="125"/>
    </row>
    <row r="23" spans="1:18" s="112" customFormat="1" ht="15" x14ac:dyDescent="0.25">
      <c r="A23" s="126" t="s">
        <v>92</v>
      </c>
      <c r="B23" s="127">
        <f>Ředitel!E10</f>
        <v>38569.589999999997</v>
      </c>
      <c r="C23" s="128">
        <f>Ředitel!E11</f>
        <v>395208</v>
      </c>
      <c r="D23" s="128"/>
      <c r="E23" s="128"/>
      <c r="F23" s="128">
        <f>Ředitel!E12</f>
        <v>28650</v>
      </c>
      <c r="G23" s="128"/>
      <c r="H23" s="128"/>
      <c r="I23" s="128"/>
      <c r="J23" s="128"/>
      <c r="K23" s="128">
        <f>Ředitel!E13</f>
        <v>40000</v>
      </c>
      <c r="L23" s="128"/>
      <c r="M23" s="128"/>
      <c r="N23" s="132">
        <f t="shared" si="0"/>
        <v>502427.58999999997</v>
      </c>
      <c r="O23" s="2885"/>
      <c r="P23" s="113"/>
      <c r="R23" s="125"/>
    </row>
    <row r="24" spans="1:18" s="112" customFormat="1" ht="12.75" customHeight="1" x14ac:dyDescent="0.25">
      <c r="A24" s="126" t="s">
        <v>93</v>
      </c>
      <c r="B24" s="127"/>
      <c r="C24" s="128"/>
      <c r="D24" s="128"/>
      <c r="E24" s="128">
        <v>25000</v>
      </c>
      <c r="F24" s="128"/>
      <c r="G24" s="128"/>
      <c r="H24" s="128"/>
      <c r="I24" s="128"/>
      <c r="J24" s="128"/>
      <c r="K24" s="128"/>
      <c r="L24" s="128"/>
      <c r="M24" s="128"/>
      <c r="N24" s="132">
        <f>SUM(B24:M24)</f>
        <v>25000</v>
      </c>
      <c r="P24" s="113"/>
      <c r="R24" s="125"/>
    </row>
    <row r="25" spans="1:18" s="112" customFormat="1" x14ac:dyDescent="0.25">
      <c r="A25" s="153" t="s">
        <v>44</v>
      </c>
      <c r="B25" s="127"/>
      <c r="C25" s="127"/>
      <c r="D25" s="127"/>
      <c r="E25" s="127"/>
      <c r="F25" s="127">
        <f>'Odd.VZ '!E10</f>
        <v>3000</v>
      </c>
      <c r="G25" s="127"/>
      <c r="H25" s="127"/>
      <c r="I25" s="127"/>
      <c r="J25" s="127"/>
      <c r="K25" s="127"/>
      <c r="L25" s="127"/>
      <c r="M25" s="127"/>
      <c r="N25" s="132">
        <f>SUM(B25:M25)</f>
        <v>3000</v>
      </c>
      <c r="P25" s="113"/>
      <c r="R25" s="125"/>
    </row>
    <row r="26" spans="1:18" s="112" customFormat="1" ht="13.5" thickBot="1" x14ac:dyDescent="0.3">
      <c r="A26" s="1931" t="s">
        <v>1674</v>
      </c>
      <c r="B26" s="149"/>
      <c r="C26" s="149"/>
      <c r="D26" s="149"/>
      <c r="E26" s="149"/>
      <c r="F26" s="149">
        <f>'Dopr. obslužnost'!E10</f>
        <v>32679.62</v>
      </c>
      <c r="G26" s="149"/>
      <c r="H26" s="149">
        <f>'Dopr. obslužnost'!E11</f>
        <v>31528.959999999999</v>
      </c>
      <c r="I26" s="149">
        <f>'Dopr. obslužnost'!E12</f>
        <v>949135.6</v>
      </c>
      <c r="J26" s="149"/>
      <c r="K26" s="149"/>
      <c r="L26" s="149">
        <f>'Dopr. obslužnost'!E13</f>
        <v>200</v>
      </c>
      <c r="M26" s="149"/>
      <c r="N26" s="151">
        <f>SUM(B26:M26)</f>
        <v>1013544.1799999999</v>
      </c>
      <c r="P26" s="113"/>
      <c r="R26" s="125"/>
    </row>
    <row r="27" spans="1:18" s="112" customFormat="1" ht="18.75" customHeight="1" thickBot="1" x14ac:dyDescent="0.3">
      <c r="A27" s="133" t="s">
        <v>94</v>
      </c>
      <c r="B27" s="134">
        <f>SUM(B10:B26)</f>
        <v>43564.39</v>
      </c>
      <c r="C27" s="134">
        <f t="shared" ref="C27:M27" si="1">SUM(C10:C26)</f>
        <v>395208</v>
      </c>
      <c r="D27" s="134">
        <f t="shared" si="1"/>
        <v>55623.99</v>
      </c>
      <c r="E27" s="134">
        <f t="shared" si="1"/>
        <v>1606621.307</v>
      </c>
      <c r="F27" s="134">
        <f t="shared" si="1"/>
        <v>222085.69</v>
      </c>
      <c r="G27" s="134">
        <f t="shared" si="1"/>
        <v>12700</v>
      </c>
      <c r="H27" s="134">
        <f t="shared" si="1"/>
        <v>325638.41000000003</v>
      </c>
      <c r="I27" s="134">
        <f t="shared" si="1"/>
        <v>949135.6</v>
      </c>
      <c r="J27" s="1942">
        <f t="shared" si="1"/>
        <v>11767.418449999999</v>
      </c>
      <c r="K27" s="1942">
        <f t="shared" si="1"/>
        <v>1324569.12555</v>
      </c>
      <c r="L27" s="134">
        <f t="shared" si="1"/>
        <v>935511.33600000001</v>
      </c>
      <c r="M27" s="134">
        <f t="shared" si="1"/>
        <v>39000</v>
      </c>
      <c r="N27" s="135">
        <f>SUM(N10:N26)</f>
        <v>5921425.2669999991</v>
      </c>
      <c r="P27" s="113"/>
    </row>
    <row r="28" spans="1:18" s="112" customFormat="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13"/>
      <c r="M28" s="136"/>
      <c r="O28" s="130"/>
      <c r="P28" s="136"/>
    </row>
    <row r="29" spans="1:18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8" x14ac:dyDescent="0.2">
      <c r="A30" s="3082" t="s">
        <v>2344</v>
      </c>
      <c r="B30" s="3082"/>
      <c r="C30" s="3082"/>
      <c r="D30" s="3082"/>
      <c r="E30" s="3082"/>
      <c r="F30" s="3082"/>
      <c r="G30" s="3082"/>
      <c r="H30" s="3082"/>
      <c r="I30" s="3082"/>
      <c r="J30" s="3082"/>
      <c r="K30" s="3082"/>
      <c r="L30" s="138"/>
      <c r="M30" s="106"/>
      <c r="N30" s="106"/>
    </row>
    <row r="31" spans="1:18" ht="13.5" thickBot="1" x14ac:dyDescent="0.25">
      <c r="J31" s="108" t="s">
        <v>67</v>
      </c>
      <c r="K31" s="108"/>
    </row>
    <row r="32" spans="1:18" s="112" customFormat="1" ht="15" customHeight="1" x14ac:dyDescent="0.25">
      <c r="A32" s="3086">
        <v>2024</v>
      </c>
      <c r="B32" s="152">
        <v>925</v>
      </c>
      <c r="C32" s="139">
        <v>926</v>
      </c>
      <c r="D32" s="139">
        <v>927</v>
      </c>
      <c r="E32" s="139">
        <v>931</v>
      </c>
      <c r="F32" s="140">
        <v>932</v>
      </c>
      <c r="G32" s="140">
        <v>934</v>
      </c>
      <c r="H32" s="111" t="s">
        <v>95</v>
      </c>
      <c r="I32" s="3088" t="s">
        <v>95</v>
      </c>
      <c r="J32" s="3089"/>
      <c r="K32" s="1943"/>
      <c r="N32" s="130"/>
      <c r="O32" s="136"/>
    </row>
    <row r="33" spans="1:15" s="118" customFormat="1" ht="21" customHeight="1" thickBot="1" x14ac:dyDescent="0.3">
      <c r="A33" s="3087"/>
      <c r="B33" s="114" t="s">
        <v>96</v>
      </c>
      <c r="C33" s="115" t="s">
        <v>97</v>
      </c>
      <c r="D33" s="115" t="s">
        <v>1678</v>
      </c>
      <c r="E33" s="115" t="s">
        <v>98</v>
      </c>
      <c r="F33" s="141" t="s">
        <v>99</v>
      </c>
      <c r="G33" s="141" t="s">
        <v>100</v>
      </c>
      <c r="H33" s="117" t="s">
        <v>101</v>
      </c>
      <c r="I33" s="3090" t="s">
        <v>102</v>
      </c>
      <c r="J33" s="3091"/>
      <c r="K33" s="2886"/>
      <c r="N33" s="120"/>
      <c r="O33" s="142"/>
    </row>
    <row r="34" spans="1:15" s="112" customFormat="1" ht="15" customHeight="1" x14ac:dyDescent="0.25">
      <c r="A34" s="121" t="s">
        <v>80</v>
      </c>
      <c r="B34" s="143"/>
      <c r="C34" s="144">
        <f>Hejtman!E17</f>
        <v>19000</v>
      </c>
      <c r="D34" s="144"/>
      <c r="E34" s="144">
        <f>Hejtman!E16</f>
        <v>10000</v>
      </c>
      <c r="F34" s="1934"/>
      <c r="G34" s="1938"/>
      <c r="H34" s="145">
        <f t="shared" ref="H34:H50" si="2">SUM(B34:G34)</f>
        <v>29000</v>
      </c>
      <c r="I34" s="3092">
        <f t="shared" ref="I34:I51" si="3">N10+H34</f>
        <v>71535.11</v>
      </c>
      <c r="J34" s="3093"/>
      <c r="N34" s="130"/>
      <c r="O34" s="136"/>
    </row>
    <row r="35" spans="1:15" s="112" customFormat="1" x14ac:dyDescent="0.25">
      <c r="A35" s="126" t="s">
        <v>81</v>
      </c>
      <c r="B35" s="146"/>
      <c r="C35" s="147">
        <f>Rozvoj!F168</f>
        <v>36550</v>
      </c>
      <c r="D35" s="147"/>
      <c r="E35" s="147"/>
      <c r="F35" s="1935"/>
      <c r="G35" s="1932"/>
      <c r="H35" s="145">
        <f t="shared" si="2"/>
        <v>36550</v>
      </c>
      <c r="I35" s="3075">
        <f t="shared" si="3"/>
        <v>179042.1</v>
      </c>
      <c r="J35" s="3076"/>
      <c r="N35" s="130"/>
      <c r="O35" s="136"/>
    </row>
    <row r="36" spans="1:15" s="112" customFormat="1" x14ac:dyDescent="0.25">
      <c r="A36" s="126" t="s">
        <v>82</v>
      </c>
      <c r="B36" s="127"/>
      <c r="C36" s="128"/>
      <c r="D36" s="128"/>
      <c r="E36" s="128"/>
      <c r="F36" s="131"/>
      <c r="G36" s="1938"/>
      <c r="H36" s="145">
        <f t="shared" si="2"/>
        <v>0</v>
      </c>
      <c r="I36" s="3075">
        <f t="shared" si="3"/>
        <v>65022.418449999997</v>
      </c>
      <c r="J36" s="3076"/>
      <c r="K36" s="2887"/>
      <c r="L36" s="113"/>
      <c r="N36" s="130"/>
      <c r="O36" s="136"/>
    </row>
    <row r="37" spans="1:15" s="112" customFormat="1" x14ac:dyDescent="0.25">
      <c r="A37" s="126" t="s">
        <v>83</v>
      </c>
      <c r="B37" s="127"/>
      <c r="C37" s="128">
        <f>'OŠMTSV '!E17</f>
        <v>34250</v>
      </c>
      <c r="D37" s="127"/>
      <c r="E37" s="127"/>
      <c r="F37" s="131"/>
      <c r="G37" s="1938"/>
      <c r="H37" s="145">
        <f t="shared" si="2"/>
        <v>34250</v>
      </c>
      <c r="I37" s="3075">
        <f t="shared" si="3"/>
        <v>741236.66</v>
      </c>
      <c r="J37" s="3076"/>
      <c r="K37" s="2888"/>
      <c r="N37" s="130"/>
      <c r="O37" s="136"/>
    </row>
    <row r="38" spans="1:15" s="112" customFormat="1" x14ac:dyDescent="0.25">
      <c r="A38" s="126" t="s">
        <v>103</v>
      </c>
      <c r="B38" s="127"/>
      <c r="C38" s="128">
        <f>Sociální!E16</f>
        <v>1500</v>
      </c>
      <c r="D38" s="127"/>
      <c r="E38" s="127"/>
      <c r="F38" s="131"/>
      <c r="G38" s="1938"/>
      <c r="H38" s="145">
        <f t="shared" si="2"/>
        <v>1500</v>
      </c>
      <c r="I38" s="3075">
        <f t="shared" si="3"/>
        <v>275910.80499999993</v>
      </c>
      <c r="J38" s="3076"/>
      <c r="N38" s="130"/>
      <c r="O38" s="136"/>
    </row>
    <row r="39" spans="1:15" s="112" customFormat="1" x14ac:dyDescent="0.25">
      <c r="A39" s="126" t="s">
        <v>1673</v>
      </c>
      <c r="B39" s="127"/>
      <c r="C39" s="128">
        <f>Silnič.hospodářství!E16</f>
        <v>14000</v>
      </c>
      <c r="D39" s="127"/>
      <c r="E39" s="127"/>
      <c r="F39" s="131"/>
      <c r="G39" s="1938"/>
      <c r="H39" s="145">
        <f t="shared" si="2"/>
        <v>14000</v>
      </c>
      <c r="I39" s="3075">
        <f t="shared" si="3"/>
        <v>1453013.43</v>
      </c>
      <c r="J39" s="3076"/>
      <c r="N39" s="130"/>
      <c r="O39" s="136"/>
    </row>
    <row r="40" spans="1:15" s="112" customFormat="1" x14ac:dyDescent="0.25">
      <c r="A40" s="126" t="s">
        <v>85</v>
      </c>
      <c r="B40" s="127"/>
      <c r="C40" s="128">
        <f>'Kultura '!E17</f>
        <v>21000</v>
      </c>
      <c r="D40" s="127"/>
      <c r="E40" s="127"/>
      <c r="F40" s="131"/>
      <c r="G40" s="1938"/>
      <c r="H40" s="145">
        <f t="shared" si="2"/>
        <v>21000</v>
      </c>
      <c r="I40" s="3075">
        <f t="shared" si="3"/>
        <v>376129.40800000005</v>
      </c>
      <c r="J40" s="3076"/>
      <c r="N40" s="130"/>
      <c r="O40" s="136"/>
    </row>
    <row r="41" spans="1:15" s="112" customFormat="1" x14ac:dyDescent="0.25">
      <c r="A41" s="126" t="s">
        <v>86</v>
      </c>
      <c r="B41" s="127"/>
      <c r="C41" s="128">
        <f>ŽP!E16</f>
        <v>23700</v>
      </c>
      <c r="D41" s="127"/>
      <c r="E41" s="127"/>
      <c r="F41" s="131">
        <v>35000</v>
      </c>
      <c r="G41" s="1938">
        <v>2000</v>
      </c>
      <c r="H41" s="145">
        <f t="shared" si="2"/>
        <v>60700</v>
      </c>
      <c r="I41" s="3075">
        <f t="shared" si="3"/>
        <v>105787.75</v>
      </c>
      <c r="J41" s="3076"/>
      <c r="N41" s="130"/>
      <c r="O41" s="136"/>
    </row>
    <row r="42" spans="1:15" s="112" customFormat="1" x14ac:dyDescent="0.25">
      <c r="A42" s="126" t="s">
        <v>87</v>
      </c>
      <c r="B42" s="127"/>
      <c r="C42" s="128">
        <f>Zdravotnictví!E15</f>
        <v>6400</v>
      </c>
      <c r="D42" s="127"/>
      <c r="E42" s="127"/>
      <c r="F42" s="131"/>
      <c r="G42" s="1938"/>
      <c r="H42" s="145">
        <f t="shared" si="2"/>
        <v>6400</v>
      </c>
      <c r="I42" s="3075">
        <f t="shared" si="3"/>
        <v>546391.05554999993</v>
      </c>
      <c r="J42" s="3076"/>
      <c r="N42" s="130"/>
      <c r="O42" s="136"/>
    </row>
    <row r="43" spans="1:15" s="112" customFormat="1" x14ac:dyDescent="0.25">
      <c r="A43" s="126" t="s">
        <v>88</v>
      </c>
      <c r="B43" s="127"/>
      <c r="C43" s="128"/>
      <c r="D43" s="127"/>
      <c r="E43" s="127"/>
      <c r="F43" s="131"/>
      <c r="G43" s="1938"/>
      <c r="H43" s="145">
        <f t="shared" si="2"/>
        <v>0</v>
      </c>
      <c r="I43" s="3075">
        <f t="shared" si="3"/>
        <v>4750</v>
      </c>
      <c r="J43" s="3076"/>
      <c r="N43" s="130"/>
      <c r="O43" s="136"/>
    </row>
    <row r="44" spans="1:15" s="112" customFormat="1" x14ac:dyDescent="0.25">
      <c r="A44" s="126" t="s">
        <v>89</v>
      </c>
      <c r="B44" s="127"/>
      <c r="C44" s="128"/>
      <c r="D44" s="128"/>
      <c r="E44" s="128"/>
      <c r="F44" s="131"/>
      <c r="G44" s="1938"/>
      <c r="H44" s="145">
        <f t="shared" si="2"/>
        <v>0</v>
      </c>
      <c r="I44" s="3075">
        <f t="shared" si="3"/>
        <v>3840</v>
      </c>
      <c r="J44" s="3076"/>
      <c r="N44" s="130"/>
      <c r="O44" s="136"/>
    </row>
    <row r="45" spans="1:15" s="112" customFormat="1" x14ac:dyDescent="0.25">
      <c r="A45" s="126" t="s">
        <v>90</v>
      </c>
      <c r="B45" s="127"/>
      <c r="C45" s="128"/>
      <c r="D45" s="128"/>
      <c r="E45" s="128"/>
      <c r="F45" s="131"/>
      <c r="G45" s="1938"/>
      <c r="H45" s="145">
        <f t="shared" si="2"/>
        <v>0</v>
      </c>
      <c r="I45" s="3075">
        <f t="shared" si="3"/>
        <v>70094.760000000009</v>
      </c>
      <c r="J45" s="3076"/>
      <c r="N45" s="130"/>
      <c r="O45" s="136"/>
    </row>
    <row r="46" spans="1:15" s="112" customFormat="1" x14ac:dyDescent="0.25">
      <c r="A46" s="126" t="s">
        <v>91</v>
      </c>
      <c r="B46" s="127"/>
      <c r="C46" s="128"/>
      <c r="D46" s="128"/>
      <c r="E46" s="128"/>
      <c r="F46" s="131"/>
      <c r="G46" s="1938"/>
      <c r="H46" s="145">
        <f t="shared" si="2"/>
        <v>0</v>
      </c>
      <c r="I46" s="3075">
        <f t="shared" si="3"/>
        <v>688100</v>
      </c>
      <c r="J46" s="3076"/>
      <c r="N46" s="130"/>
      <c r="O46" s="136"/>
    </row>
    <row r="47" spans="1:15" s="112" customFormat="1" x14ac:dyDescent="0.25">
      <c r="A47" s="126" t="s">
        <v>92</v>
      </c>
      <c r="B47" s="127">
        <f>Ředitel!E14</f>
        <v>10538.2</v>
      </c>
      <c r="C47" s="128"/>
      <c r="D47" s="128"/>
      <c r="E47" s="128"/>
      <c r="F47" s="131"/>
      <c r="G47" s="1932"/>
      <c r="H47" s="132">
        <f t="shared" si="2"/>
        <v>10538.2</v>
      </c>
      <c r="I47" s="3075">
        <f t="shared" si="3"/>
        <v>512965.79</v>
      </c>
      <c r="J47" s="3076"/>
      <c r="N47" s="130"/>
      <c r="O47" s="136"/>
    </row>
    <row r="48" spans="1:15" s="112" customFormat="1" x14ac:dyDescent="0.25">
      <c r="A48" s="126" t="s">
        <v>93</v>
      </c>
      <c r="B48" s="127"/>
      <c r="C48" s="128"/>
      <c r="D48" s="128"/>
      <c r="E48" s="128"/>
      <c r="F48" s="131"/>
      <c r="G48" s="1932"/>
      <c r="H48" s="132">
        <f t="shared" si="2"/>
        <v>0</v>
      </c>
      <c r="I48" s="3075">
        <f t="shared" si="3"/>
        <v>25000</v>
      </c>
      <c r="J48" s="3076"/>
      <c r="N48" s="130"/>
      <c r="O48" s="136"/>
    </row>
    <row r="49" spans="1:15" s="112" customFormat="1" x14ac:dyDescent="0.25">
      <c r="A49" s="153" t="s">
        <v>44</v>
      </c>
      <c r="B49" s="127"/>
      <c r="C49" s="128"/>
      <c r="D49" s="128"/>
      <c r="E49" s="128"/>
      <c r="F49" s="131"/>
      <c r="G49" s="1932"/>
      <c r="H49" s="132">
        <f t="shared" si="2"/>
        <v>0</v>
      </c>
      <c r="I49" s="3075">
        <f t="shared" si="3"/>
        <v>3000</v>
      </c>
      <c r="J49" s="3076"/>
      <c r="N49" s="130"/>
      <c r="O49" s="136"/>
    </row>
    <row r="50" spans="1:15" s="112" customFormat="1" ht="13.5" thickBot="1" x14ac:dyDescent="0.3">
      <c r="A50" s="1931" t="s">
        <v>1674</v>
      </c>
      <c r="B50" s="1933"/>
      <c r="C50" s="150"/>
      <c r="D50" s="150"/>
      <c r="E50" s="150"/>
      <c r="F50" s="1936"/>
      <c r="G50" s="1939"/>
      <c r="H50" s="151">
        <f t="shared" si="2"/>
        <v>0</v>
      </c>
      <c r="I50" s="3075">
        <f t="shared" si="3"/>
        <v>1013544.1799999999</v>
      </c>
      <c r="J50" s="3076"/>
      <c r="N50" s="130"/>
      <c r="O50" s="136"/>
    </row>
    <row r="51" spans="1:15" s="112" customFormat="1" ht="18.75" customHeight="1" thickBot="1" x14ac:dyDescent="0.3">
      <c r="A51" s="133" t="s">
        <v>94</v>
      </c>
      <c r="B51" s="134">
        <f>SUM(B34:B50)</f>
        <v>10538.2</v>
      </c>
      <c r="C51" s="148">
        <f t="shared" ref="C51:G51" si="4">SUM(C34:C50)</f>
        <v>156400</v>
      </c>
      <c r="D51" s="148">
        <f t="shared" si="4"/>
        <v>0</v>
      </c>
      <c r="E51" s="148">
        <f t="shared" si="4"/>
        <v>10000</v>
      </c>
      <c r="F51" s="1937">
        <f t="shared" si="4"/>
        <v>35000</v>
      </c>
      <c r="G51" s="1940">
        <f t="shared" si="4"/>
        <v>2000</v>
      </c>
      <c r="H51" s="135">
        <f>SUM(B51:G51)</f>
        <v>213938.2</v>
      </c>
      <c r="I51" s="3077">
        <f t="shared" si="3"/>
        <v>6135363.4669999992</v>
      </c>
      <c r="J51" s="3078"/>
      <c r="K51" s="2887"/>
      <c r="N51" s="130"/>
      <c r="O51" s="136"/>
    </row>
    <row r="52" spans="1:15" x14ac:dyDescent="0.2">
      <c r="A52" s="102"/>
    </row>
    <row r="53" spans="1:15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2890"/>
      <c r="K53" s="137"/>
    </row>
    <row r="54" spans="1:15" s="102" customFormat="1" ht="11.25" x14ac:dyDescent="0.2">
      <c r="B54" s="137"/>
      <c r="C54" s="137"/>
      <c r="D54" s="137"/>
      <c r="E54" s="137"/>
      <c r="F54" s="137"/>
      <c r="G54" s="137"/>
      <c r="J54" s="137"/>
      <c r="L54" s="137"/>
      <c r="O54" s="137"/>
    </row>
    <row r="55" spans="1:15" s="102" customFormat="1" ht="11.25" x14ac:dyDescent="0.2">
      <c r="B55" s="137"/>
      <c r="C55" s="137"/>
      <c r="D55" s="137"/>
      <c r="E55" s="137"/>
      <c r="F55" s="137"/>
      <c r="G55" s="137"/>
      <c r="J55" s="137"/>
      <c r="L55" s="137"/>
      <c r="O55" s="137"/>
    </row>
  </sheetData>
  <mergeCells count="27">
    <mergeCell ref="A1:N1"/>
    <mergeCell ref="I37:J37"/>
    <mergeCell ref="I38:J38"/>
    <mergeCell ref="I39:J39"/>
    <mergeCell ref="I40:J40"/>
    <mergeCell ref="A30:K30"/>
    <mergeCell ref="A2:M2"/>
    <mergeCell ref="A4:M4"/>
    <mergeCell ref="A6:M6"/>
    <mergeCell ref="A8:A9"/>
    <mergeCell ref="I36:J36"/>
    <mergeCell ref="A32:A33"/>
    <mergeCell ref="I32:J32"/>
    <mergeCell ref="I33:J33"/>
    <mergeCell ref="I34:J34"/>
    <mergeCell ref="I35:J35"/>
    <mergeCell ref="I41:J41"/>
    <mergeCell ref="I47:J47"/>
    <mergeCell ref="I48:J48"/>
    <mergeCell ref="I49:J49"/>
    <mergeCell ref="I51:J51"/>
    <mergeCell ref="I42:J42"/>
    <mergeCell ref="I43:J43"/>
    <mergeCell ref="I44:J44"/>
    <mergeCell ref="I45:J45"/>
    <mergeCell ref="I46:J46"/>
    <mergeCell ref="I50:J50"/>
  </mergeCells>
  <printOptions horizontalCentered="1"/>
  <pageMargins left="0.31496062992125984" right="0.31496062992125984" top="0.39370078740157483" bottom="0.19685039370078741" header="0.11811023622047245" footer="0.11811023622047245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J150"/>
  <sheetViews>
    <sheetView topLeftCell="A98" zoomScaleNormal="100" workbookViewId="0">
      <selection activeCell="K49" sqref="K49"/>
    </sheetView>
  </sheetViews>
  <sheetFormatPr defaultColWidth="9.140625" defaultRowHeight="12.75" x14ac:dyDescent="0.2"/>
  <cols>
    <col min="1" max="2" width="3" style="1" bestFit="1" customWidth="1"/>
    <col min="3" max="3" width="8.42578125" style="1" bestFit="1" customWidth="1"/>
    <col min="4" max="4" width="4.85546875" style="1" customWidth="1"/>
    <col min="5" max="5" width="37.7109375" style="1" customWidth="1"/>
    <col min="6" max="6" width="12.42578125" style="1" customWidth="1"/>
    <col min="7" max="7" width="13.140625" style="1" customWidth="1"/>
    <col min="8" max="8" width="12.5703125" style="1" customWidth="1"/>
    <col min="9" max="9" width="5.42578125" style="1" customWidth="1"/>
    <col min="10" max="10" width="11.7109375" style="1" bestFit="1" customWidth="1"/>
    <col min="11" max="16384" width="9.140625" style="1"/>
  </cols>
  <sheetData>
    <row r="1" spans="1:10" ht="18" x14ac:dyDescent="0.25">
      <c r="A1" s="3059" t="s">
        <v>2161</v>
      </c>
      <c r="B1" s="3059"/>
      <c r="C1" s="3059"/>
      <c r="D1" s="3059"/>
      <c r="E1" s="3059"/>
      <c r="F1" s="3059"/>
      <c r="G1" s="3059"/>
      <c r="H1" s="3059"/>
      <c r="I1" s="90"/>
    </row>
    <row r="2" spans="1:10" x14ac:dyDescent="0.2">
      <c r="A2" s="77"/>
      <c r="B2" s="77"/>
      <c r="C2" s="77"/>
      <c r="D2" s="77"/>
      <c r="E2" s="78"/>
      <c r="F2" s="79"/>
      <c r="G2" s="79"/>
      <c r="H2" s="79"/>
      <c r="I2" s="79"/>
    </row>
    <row r="3" spans="1:10" ht="15.75" x14ac:dyDescent="0.25">
      <c r="A3" s="3100" t="s">
        <v>2421</v>
      </c>
      <c r="B3" s="3100"/>
      <c r="C3" s="3100"/>
      <c r="D3" s="3100"/>
      <c r="E3" s="3100"/>
      <c r="F3" s="3100"/>
      <c r="G3" s="3100"/>
      <c r="H3" s="3100"/>
      <c r="I3" s="91"/>
    </row>
    <row r="5" spans="1:10" ht="13.5" customHeight="1" thickBot="1" x14ac:dyDescent="0.3">
      <c r="A5" s="2"/>
      <c r="B5" s="3"/>
      <c r="C5" s="2"/>
      <c r="D5" s="4"/>
      <c r="E5" s="2"/>
      <c r="F5" s="2"/>
      <c r="G5" s="2"/>
      <c r="H5" s="5" t="s">
        <v>0</v>
      </c>
      <c r="I5" s="2"/>
    </row>
    <row r="6" spans="1:10" ht="23.25" thickBot="1" x14ac:dyDescent="0.25">
      <c r="A6" s="6" t="s">
        <v>1</v>
      </c>
      <c r="B6" s="7" t="s">
        <v>2</v>
      </c>
      <c r="C6" s="8" t="s">
        <v>3</v>
      </c>
      <c r="D6" s="9" t="s">
        <v>4</v>
      </c>
      <c r="E6" s="10" t="s">
        <v>5</v>
      </c>
      <c r="F6" s="11" t="s">
        <v>2151</v>
      </c>
      <c r="G6" s="1930" t="s">
        <v>2347</v>
      </c>
      <c r="H6" s="92" t="s">
        <v>2153</v>
      </c>
      <c r="I6" s="87"/>
    </row>
    <row r="7" spans="1:10" ht="13.5" thickBot="1" x14ac:dyDescent="0.25">
      <c r="A7" s="12" t="s">
        <v>1</v>
      </c>
      <c r="B7" s="13" t="s">
        <v>6</v>
      </c>
      <c r="C7" s="14">
        <v>910</v>
      </c>
      <c r="D7" s="15" t="s">
        <v>6</v>
      </c>
      <c r="E7" s="16" t="s">
        <v>7</v>
      </c>
      <c r="F7" s="17">
        <f>SUM(F8:F9)</f>
        <v>41449.39</v>
      </c>
      <c r="G7" s="80">
        <f>SUM(G8:G9)</f>
        <v>43564.39</v>
      </c>
      <c r="H7" s="93">
        <f>SUM(H8:H9)</f>
        <v>43564.39</v>
      </c>
      <c r="I7" s="88"/>
      <c r="J7" s="2672"/>
    </row>
    <row r="8" spans="1:10" x14ac:dyDescent="0.2">
      <c r="A8" s="18"/>
      <c r="B8" s="19" t="s">
        <v>2</v>
      </c>
      <c r="C8" s="20">
        <v>91001</v>
      </c>
      <c r="D8" s="21" t="s">
        <v>8</v>
      </c>
      <c r="E8" s="22" t="s">
        <v>9</v>
      </c>
      <c r="F8" s="23">
        <v>4894.8</v>
      </c>
      <c r="G8" s="81">
        <v>4994.8</v>
      </c>
      <c r="H8" s="94">
        <f>Hejtman!E10</f>
        <v>4994.8</v>
      </c>
      <c r="I8" s="89"/>
      <c r="J8" s="2672"/>
    </row>
    <row r="9" spans="1:10" ht="13.5" thickBot="1" x14ac:dyDescent="0.25">
      <c r="A9" s="24"/>
      <c r="B9" s="25" t="s">
        <v>2</v>
      </c>
      <c r="C9" s="26">
        <v>91015</v>
      </c>
      <c r="D9" s="27" t="s">
        <v>10</v>
      </c>
      <c r="E9" s="28" t="s">
        <v>11</v>
      </c>
      <c r="F9" s="29">
        <v>36554.589999999997</v>
      </c>
      <c r="G9" s="82">
        <v>38569.589999999997</v>
      </c>
      <c r="H9" s="95">
        <f>Ředitel!E10</f>
        <v>38569.589999999997</v>
      </c>
      <c r="I9" s="89"/>
      <c r="J9" s="2672"/>
    </row>
    <row r="10" spans="1:10" ht="13.5" thickBot="1" x14ac:dyDescent="0.25">
      <c r="A10" s="30" t="s">
        <v>1</v>
      </c>
      <c r="B10" s="31" t="s">
        <v>6</v>
      </c>
      <c r="C10" s="32">
        <v>911</v>
      </c>
      <c r="D10" s="33" t="s">
        <v>6</v>
      </c>
      <c r="E10" s="34" t="s">
        <v>12</v>
      </c>
      <c r="F10" s="17">
        <f>SUM(F11)</f>
        <v>388400</v>
      </c>
      <c r="G10" s="80">
        <f>SUM(G11)</f>
        <v>395208</v>
      </c>
      <c r="H10" s="93">
        <f>SUM(H11)</f>
        <v>395208</v>
      </c>
      <c r="I10" s="88"/>
      <c r="J10" s="2672"/>
    </row>
    <row r="11" spans="1:10" ht="13.5" thickBot="1" x14ac:dyDescent="0.25">
      <c r="A11" s="24"/>
      <c r="B11" s="25" t="s">
        <v>2</v>
      </c>
      <c r="C11" s="26">
        <v>91115</v>
      </c>
      <c r="D11" s="27" t="s">
        <v>10</v>
      </c>
      <c r="E11" s="28" t="s">
        <v>11</v>
      </c>
      <c r="F11" s="29">
        <v>388400</v>
      </c>
      <c r="G11" s="82">
        <v>395208</v>
      </c>
      <c r="H11" s="95">
        <f>Ředitel!E11</f>
        <v>395208</v>
      </c>
      <c r="I11" s="89"/>
      <c r="J11" s="2672"/>
    </row>
    <row r="12" spans="1:10" ht="13.5" customHeight="1" thickBot="1" x14ac:dyDescent="0.25">
      <c r="A12" s="30" t="s">
        <v>1</v>
      </c>
      <c r="B12" s="31" t="s">
        <v>6</v>
      </c>
      <c r="C12" s="32">
        <v>912</v>
      </c>
      <c r="D12" s="33" t="s">
        <v>6</v>
      </c>
      <c r="E12" s="34" t="s">
        <v>13</v>
      </c>
      <c r="F12" s="17">
        <f>SUM(F13:F18)</f>
        <v>47040</v>
      </c>
      <c r="G12" s="80">
        <f>SUM(G13:G18)</f>
        <v>55623.99</v>
      </c>
      <c r="H12" s="93">
        <f>SUM(H13:H18)</f>
        <v>55623.99</v>
      </c>
      <c r="I12" s="88"/>
      <c r="J12" s="2672"/>
    </row>
    <row r="13" spans="1:10" x14ac:dyDescent="0.2">
      <c r="A13" s="35"/>
      <c r="B13" s="36" t="s">
        <v>2</v>
      </c>
      <c r="C13" s="37">
        <v>91204</v>
      </c>
      <c r="D13" s="21" t="s">
        <v>14</v>
      </c>
      <c r="E13" s="38" t="s">
        <v>15</v>
      </c>
      <c r="F13" s="23">
        <v>14550</v>
      </c>
      <c r="G13" s="81">
        <v>17580</v>
      </c>
      <c r="H13" s="94">
        <f>'OŠMTSV '!E10</f>
        <v>17580</v>
      </c>
      <c r="I13" s="89"/>
      <c r="J13" s="2672"/>
    </row>
    <row r="14" spans="1:10" x14ac:dyDescent="0.2">
      <c r="A14" s="39"/>
      <c r="B14" s="40" t="s">
        <v>2</v>
      </c>
      <c r="C14" s="41">
        <v>91205</v>
      </c>
      <c r="D14" s="42" t="s">
        <v>16</v>
      </c>
      <c r="E14" s="43" t="s">
        <v>17</v>
      </c>
      <c r="F14" s="44">
        <v>5340</v>
      </c>
      <c r="G14" s="83">
        <v>6563.99</v>
      </c>
      <c r="H14" s="96">
        <f>Sociální!E10</f>
        <v>6563.99</v>
      </c>
      <c r="I14" s="89"/>
      <c r="J14" s="2672"/>
    </row>
    <row r="15" spans="1:10" x14ac:dyDescent="0.2">
      <c r="A15" s="39"/>
      <c r="B15" s="40" t="s">
        <v>2</v>
      </c>
      <c r="C15" s="41">
        <v>91206</v>
      </c>
      <c r="D15" s="42" t="s">
        <v>18</v>
      </c>
      <c r="E15" s="43" t="s">
        <v>1667</v>
      </c>
      <c r="F15" s="44">
        <v>12950</v>
      </c>
      <c r="G15" s="83">
        <v>15650</v>
      </c>
      <c r="H15" s="96">
        <f>Silnič.hospodářství!E10</f>
        <v>15650</v>
      </c>
      <c r="I15" s="89"/>
      <c r="J15" s="2672"/>
    </row>
    <row r="16" spans="1:10" x14ac:dyDescent="0.2">
      <c r="A16" s="39"/>
      <c r="B16" s="40" t="s">
        <v>2</v>
      </c>
      <c r="C16" s="41">
        <v>91207</v>
      </c>
      <c r="D16" s="42" t="s">
        <v>19</v>
      </c>
      <c r="E16" s="43" t="s">
        <v>20</v>
      </c>
      <c r="F16" s="44">
        <v>7200</v>
      </c>
      <c r="G16" s="83">
        <v>13330</v>
      </c>
      <c r="H16" s="96">
        <f>'Kultura '!E10</f>
        <v>13330</v>
      </c>
      <c r="I16" s="89"/>
      <c r="J16" s="2672"/>
    </row>
    <row r="17" spans="1:10" x14ac:dyDescent="0.2">
      <c r="A17" s="39"/>
      <c r="B17" s="40" t="s">
        <v>2</v>
      </c>
      <c r="C17" s="41">
        <v>91208</v>
      </c>
      <c r="D17" s="42" t="s">
        <v>21</v>
      </c>
      <c r="E17" s="43" t="s">
        <v>22</v>
      </c>
      <c r="F17" s="44">
        <v>0</v>
      </c>
      <c r="G17" s="83">
        <v>0</v>
      </c>
      <c r="H17" s="96">
        <v>0</v>
      </c>
      <c r="I17" s="89"/>
      <c r="J17" s="2672"/>
    </row>
    <row r="18" spans="1:10" ht="13.5" thickBot="1" x14ac:dyDescent="0.25">
      <c r="A18" s="39"/>
      <c r="B18" s="40" t="s">
        <v>2</v>
      </c>
      <c r="C18" s="41">
        <v>91209</v>
      </c>
      <c r="D18" s="42" t="s">
        <v>23</v>
      </c>
      <c r="E18" s="43" t="s">
        <v>24</v>
      </c>
      <c r="F18" s="44">
        <v>7000</v>
      </c>
      <c r="G18" s="83">
        <v>2500</v>
      </c>
      <c r="H18" s="96">
        <f>Zdravotnictví!E10</f>
        <v>2500</v>
      </c>
      <c r="I18" s="89"/>
      <c r="J18" s="2672"/>
    </row>
    <row r="19" spans="1:10" ht="13.5" customHeight="1" thickBot="1" x14ac:dyDescent="0.25">
      <c r="A19" s="30" t="s">
        <v>1</v>
      </c>
      <c r="B19" s="31" t="s">
        <v>6</v>
      </c>
      <c r="C19" s="32">
        <v>913</v>
      </c>
      <c r="D19" s="33" t="s">
        <v>6</v>
      </c>
      <c r="E19" s="34" t="s">
        <v>25</v>
      </c>
      <c r="F19" s="17">
        <f>SUM(F20:F28)</f>
        <v>1835692.58</v>
      </c>
      <c r="G19" s="80">
        <f>SUM(G20:G28)</f>
        <v>1606621.307</v>
      </c>
      <c r="H19" s="93">
        <f>SUM(H20:H28)</f>
        <v>1606621.307</v>
      </c>
      <c r="I19" s="88"/>
      <c r="J19" s="2672"/>
    </row>
    <row r="20" spans="1:10" x14ac:dyDescent="0.2">
      <c r="A20" s="35"/>
      <c r="B20" s="36" t="s">
        <v>2</v>
      </c>
      <c r="C20" s="37">
        <v>91304</v>
      </c>
      <c r="D20" s="21" t="s">
        <v>14</v>
      </c>
      <c r="E20" s="38" t="s">
        <v>15</v>
      </c>
      <c r="F20" s="23">
        <v>494043.75</v>
      </c>
      <c r="G20" s="81">
        <v>398346.76</v>
      </c>
      <c r="H20" s="94">
        <f>'OŠMTSV '!E11</f>
        <v>398346.76</v>
      </c>
      <c r="I20" s="89"/>
      <c r="J20" s="2672"/>
    </row>
    <row r="21" spans="1:10" x14ac:dyDescent="0.2">
      <c r="A21" s="39"/>
      <c r="B21" s="40" t="s">
        <v>2</v>
      </c>
      <c r="C21" s="41">
        <v>91305</v>
      </c>
      <c r="D21" s="42" t="s">
        <v>16</v>
      </c>
      <c r="E21" s="43" t="s">
        <v>17</v>
      </c>
      <c r="F21" s="44">
        <v>161422.70000000001</v>
      </c>
      <c r="G21" s="83">
        <v>166482.81499999997</v>
      </c>
      <c r="H21" s="96">
        <f>Sociální!E11</f>
        <v>166482.81499999997</v>
      </c>
      <c r="I21" s="89"/>
      <c r="J21" s="2672"/>
    </row>
    <row r="22" spans="1:10" x14ac:dyDescent="0.2">
      <c r="A22" s="39"/>
      <c r="B22" s="40" t="s">
        <v>2</v>
      </c>
      <c r="C22" s="41">
        <v>91306</v>
      </c>
      <c r="D22" s="42" t="s">
        <v>18</v>
      </c>
      <c r="E22" s="43" t="s">
        <v>1667</v>
      </c>
      <c r="F22" s="44">
        <v>445000</v>
      </c>
      <c r="G22" s="83">
        <v>445000</v>
      </c>
      <c r="H22" s="96">
        <f>Silnič.hospodářství!E11</f>
        <v>445000</v>
      </c>
      <c r="I22" s="89"/>
      <c r="J22" s="2672"/>
    </row>
    <row r="23" spans="1:10" x14ac:dyDescent="0.2">
      <c r="A23" s="39"/>
      <c r="B23" s="40" t="s">
        <v>2</v>
      </c>
      <c r="C23" s="41">
        <v>91307</v>
      </c>
      <c r="D23" s="42" t="s">
        <v>19</v>
      </c>
      <c r="E23" s="43" t="s">
        <v>20</v>
      </c>
      <c r="F23" s="44">
        <v>296626.13</v>
      </c>
      <c r="G23" s="83">
        <v>288145.18200000003</v>
      </c>
      <c r="H23" s="96">
        <f>'Kultura '!E11</f>
        <v>288145.18200000003</v>
      </c>
      <c r="I23" s="89"/>
      <c r="J23" s="2672"/>
    </row>
    <row r="24" spans="1:10" x14ac:dyDescent="0.2">
      <c r="A24" s="39"/>
      <c r="B24" s="40" t="s">
        <v>2</v>
      </c>
      <c r="C24" s="41">
        <v>91308</v>
      </c>
      <c r="D24" s="42" t="s">
        <v>21</v>
      </c>
      <c r="E24" s="43" t="s">
        <v>22</v>
      </c>
      <c r="F24" s="44">
        <v>8000</v>
      </c>
      <c r="G24" s="83">
        <v>8046.55</v>
      </c>
      <c r="H24" s="96">
        <f>ŽP!E11</f>
        <v>8046.55</v>
      </c>
      <c r="I24" s="89"/>
      <c r="J24" s="2672"/>
    </row>
    <row r="25" spans="1:10" x14ac:dyDescent="0.2">
      <c r="A25" s="39"/>
      <c r="B25" s="40" t="s">
        <v>2</v>
      </c>
      <c r="C25" s="41">
        <v>91309</v>
      </c>
      <c r="D25" s="42" t="s">
        <v>23</v>
      </c>
      <c r="E25" s="43" t="s">
        <v>24</v>
      </c>
      <c r="F25" s="44">
        <v>275600</v>
      </c>
      <c r="G25" s="83">
        <v>275600</v>
      </c>
      <c r="H25" s="96">
        <f>Zdravotnictví!E11</f>
        <v>275600</v>
      </c>
      <c r="I25" s="89"/>
      <c r="J25" s="2672"/>
    </row>
    <row r="26" spans="1:10" x14ac:dyDescent="0.2">
      <c r="A26" s="39"/>
      <c r="B26" s="40" t="s">
        <v>2</v>
      </c>
      <c r="C26" s="41">
        <v>91318</v>
      </c>
      <c r="D26" s="45" t="s">
        <v>26</v>
      </c>
      <c r="E26" s="43" t="s">
        <v>27</v>
      </c>
      <c r="F26" s="44">
        <v>25000</v>
      </c>
      <c r="G26" s="83">
        <v>25000</v>
      </c>
      <c r="H26" s="96">
        <f>'Odd.Sekret.ředitele'!F19</f>
        <v>25000</v>
      </c>
      <c r="I26" s="89"/>
      <c r="J26" s="2672"/>
    </row>
    <row r="27" spans="1:10" x14ac:dyDescent="0.2">
      <c r="A27" s="46"/>
      <c r="B27" s="40" t="s">
        <v>2</v>
      </c>
      <c r="C27" s="48">
        <v>91903</v>
      </c>
      <c r="D27" s="49" t="s">
        <v>33</v>
      </c>
      <c r="E27" s="50" t="s">
        <v>2422</v>
      </c>
      <c r="F27" s="51">
        <v>130000</v>
      </c>
      <c r="G27" s="84">
        <v>0</v>
      </c>
      <c r="H27" s="97">
        <v>0</v>
      </c>
      <c r="I27" s="89"/>
      <c r="J27" s="2672"/>
    </row>
    <row r="28" spans="1:10" ht="13.5" thickBot="1" x14ac:dyDescent="0.25">
      <c r="A28" s="46"/>
      <c r="B28" s="47" t="s">
        <v>2</v>
      </c>
      <c r="C28" s="48">
        <v>91903</v>
      </c>
      <c r="D28" s="49" t="s">
        <v>28</v>
      </c>
      <c r="E28" s="50" t="s">
        <v>29</v>
      </c>
      <c r="F28" s="51">
        <v>0</v>
      </c>
      <c r="G28" s="84">
        <f>Ekonomika!E20</f>
        <v>0</v>
      </c>
      <c r="H28" s="97">
        <f>Ekonomika!F20</f>
        <v>0</v>
      </c>
      <c r="I28" s="89"/>
      <c r="J28" s="2672"/>
    </row>
    <row r="29" spans="1:10" ht="13.5" thickBot="1" x14ac:dyDescent="0.25">
      <c r="A29" s="30" t="s">
        <v>1</v>
      </c>
      <c r="B29" s="31" t="s">
        <v>6</v>
      </c>
      <c r="C29" s="32">
        <v>914</v>
      </c>
      <c r="D29" s="33" t="s">
        <v>6</v>
      </c>
      <c r="E29" s="34" t="s">
        <v>30</v>
      </c>
      <c r="F29" s="17">
        <f>SUM(F30:F45)</f>
        <v>195236.62</v>
      </c>
      <c r="G29" s="80">
        <f>SUM(G30:G45)</f>
        <v>222085.69</v>
      </c>
      <c r="H29" s="93">
        <f>SUM(H30:H45)</f>
        <v>222085.69</v>
      </c>
      <c r="I29" s="88"/>
      <c r="J29" s="2672"/>
    </row>
    <row r="30" spans="1:10" x14ac:dyDescent="0.2">
      <c r="A30" s="52"/>
      <c r="B30" s="53" t="s">
        <v>2</v>
      </c>
      <c r="C30" s="54">
        <v>91401</v>
      </c>
      <c r="D30" s="55" t="s">
        <v>8</v>
      </c>
      <c r="E30" s="56" t="s">
        <v>9</v>
      </c>
      <c r="F30" s="57">
        <v>17661</v>
      </c>
      <c r="G30" s="85">
        <v>17514</v>
      </c>
      <c r="H30" s="98">
        <f>Hejtman!E11</f>
        <v>17514</v>
      </c>
      <c r="I30" s="89"/>
      <c r="J30" s="2672"/>
    </row>
    <row r="31" spans="1:10" x14ac:dyDescent="0.2">
      <c r="A31" s="39"/>
      <c r="B31" s="40" t="s">
        <v>2</v>
      </c>
      <c r="C31" s="41">
        <v>91402</v>
      </c>
      <c r="D31" s="42" t="s">
        <v>31</v>
      </c>
      <c r="E31" s="43" t="s">
        <v>32</v>
      </c>
      <c r="F31" s="44">
        <v>13479</v>
      </c>
      <c r="G31" s="83">
        <v>12079</v>
      </c>
      <c r="H31" s="96">
        <f>Rozvoj!F20</f>
        <v>12579</v>
      </c>
      <c r="I31" s="89"/>
      <c r="J31" s="2889"/>
    </row>
    <row r="32" spans="1:10" x14ac:dyDescent="0.2">
      <c r="A32" s="39"/>
      <c r="B32" s="40" t="s">
        <v>2</v>
      </c>
      <c r="C32" s="41">
        <v>91403</v>
      </c>
      <c r="D32" s="42" t="s">
        <v>33</v>
      </c>
      <c r="E32" s="43" t="s">
        <v>34</v>
      </c>
      <c r="F32" s="44">
        <v>11690</v>
      </c>
      <c r="G32" s="83">
        <f>Ekonomika!E11</f>
        <v>12755</v>
      </c>
      <c r="H32" s="96">
        <f>Ekonomika!E11</f>
        <v>12755</v>
      </c>
      <c r="I32" s="89"/>
      <c r="J32" s="2889"/>
    </row>
    <row r="33" spans="1:10" x14ac:dyDescent="0.2">
      <c r="A33" s="39"/>
      <c r="B33" s="40" t="s">
        <v>2</v>
      </c>
      <c r="C33" s="41">
        <v>91404</v>
      </c>
      <c r="D33" s="42" t="s">
        <v>14</v>
      </c>
      <c r="E33" s="43" t="s">
        <v>15</v>
      </c>
      <c r="F33" s="44">
        <v>7055</v>
      </c>
      <c r="G33" s="83">
        <v>6625</v>
      </c>
      <c r="H33" s="96">
        <f>'OŠMTSV '!E12</f>
        <v>6625</v>
      </c>
      <c r="I33" s="89"/>
      <c r="J33" s="2889"/>
    </row>
    <row r="34" spans="1:10" x14ac:dyDescent="0.2">
      <c r="A34" s="39"/>
      <c r="B34" s="40" t="s">
        <v>2</v>
      </c>
      <c r="C34" s="41">
        <v>91405</v>
      </c>
      <c r="D34" s="42" t="s">
        <v>16</v>
      </c>
      <c r="E34" s="43" t="s">
        <v>17</v>
      </c>
      <c r="F34" s="44">
        <v>8221</v>
      </c>
      <c r="G34" s="83">
        <v>5709</v>
      </c>
      <c r="H34" s="96">
        <f>Sociální!E12</f>
        <v>5209</v>
      </c>
      <c r="I34" s="89"/>
      <c r="J34" s="2889"/>
    </row>
    <row r="35" spans="1:10" x14ac:dyDescent="0.2">
      <c r="A35" s="39"/>
      <c r="B35" s="40" t="s">
        <v>2</v>
      </c>
      <c r="C35" s="41">
        <v>91406</v>
      </c>
      <c r="D35" s="42" t="s">
        <v>18</v>
      </c>
      <c r="E35" s="43" t="s">
        <v>1667</v>
      </c>
      <c r="F35" s="44">
        <v>3745.43</v>
      </c>
      <c r="G35" s="83">
        <v>3945.43</v>
      </c>
      <c r="H35" s="96">
        <f>Silnič.hospodářství!E12</f>
        <v>3945.43</v>
      </c>
      <c r="I35" s="89"/>
      <c r="J35" s="2889"/>
    </row>
    <row r="36" spans="1:10" x14ac:dyDescent="0.2">
      <c r="A36" s="39"/>
      <c r="B36" s="40" t="s">
        <v>2</v>
      </c>
      <c r="C36" s="41">
        <v>91407</v>
      </c>
      <c r="D36" s="42" t="s">
        <v>19</v>
      </c>
      <c r="E36" s="43" t="s">
        <v>20</v>
      </c>
      <c r="F36" s="44">
        <v>19144</v>
      </c>
      <c r="G36" s="83">
        <v>18344</v>
      </c>
      <c r="H36" s="96">
        <f>'Kultura '!E12</f>
        <v>18344</v>
      </c>
      <c r="I36" s="89"/>
      <c r="J36" s="2889"/>
    </row>
    <row r="37" spans="1:10" x14ac:dyDescent="0.2">
      <c r="A37" s="39"/>
      <c r="B37" s="40" t="s">
        <v>2</v>
      </c>
      <c r="C37" s="41">
        <v>91408</v>
      </c>
      <c r="D37" s="42" t="s">
        <v>21</v>
      </c>
      <c r="E37" s="43" t="s">
        <v>22</v>
      </c>
      <c r="F37" s="44">
        <v>11971.2</v>
      </c>
      <c r="G37" s="83">
        <v>12721.2</v>
      </c>
      <c r="H37" s="96">
        <f>ŽP!E12</f>
        <v>12721.2</v>
      </c>
      <c r="I37" s="89"/>
      <c r="J37" s="2889"/>
    </row>
    <row r="38" spans="1:10" x14ac:dyDescent="0.2">
      <c r="A38" s="39"/>
      <c r="B38" s="40" t="s">
        <v>2</v>
      </c>
      <c r="C38" s="41">
        <v>91409</v>
      </c>
      <c r="D38" s="42" t="s">
        <v>23</v>
      </c>
      <c r="E38" s="43" t="s">
        <v>24</v>
      </c>
      <c r="F38" s="44">
        <v>3996.57</v>
      </c>
      <c r="G38" s="83">
        <v>4028.6800000000003</v>
      </c>
      <c r="H38" s="96">
        <f>Zdravotnictví!E12</f>
        <v>4028.6800000000003</v>
      </c>
      <c r="I38" s="89"/>
      <c r="J38" s="2889"/>
    </row>
    <row r="39" spans="1:10" x14ac:dyDescent="0.2">
      <c r="A39" s="39"/>
      <c r="B39" s="40" t="s">
        <v>2</v>
      </c>
      <c r="C39" s="41">
        <v>91410</v>
      </c>
      <c r="D39" s="42" t="s">
        <v>35</v>
      </c>
      <c r="E39" s="43" t="s">
        <v>36</v>
      </c>
      <c r="F39" s="44">
        <v>4750</v>
      </c>
      <c r="G39" s="83">
        <f>Právní!E10</f>
        <v>4750</v>
      </c>
      <c r="H39" s="96">
        <f>Právní!F17</f>
        <v>4750</v>
      </c>
      <c r="I39" s="89"/>
      <c r="J39" s="2889"/>
    </row>
    <row r="40" spans="1:10" x14ac:dyDescent="0.2">
      <c r="A40" s="39"/>
      <c r="B40" s="40" t="s">
        <v>2</v>
      </c>
      <c r="C40" s="41">
        <v>91411</v>
      </c>
      <c r="D40" s="42" t="s">
        <v>37</v>
      </c>
      <c r="E40" s="43" t="s">
        <v>38</v>
      </c>
      <c r="F40" s="44">
        <v>2340</v>
      </c>
      <c r="G40" s="83">
        <v>2340</v>
      </c>
      <c r="H40" s="96">
        <f>'Územní plán '!E10</f>
        <v>2340</v>
      </c>
      <c r="I40" s="89"/>
      <c r="J40" s="2889"/>
    </row>
    <row r="41" spans="1:10" x14ac:dyDescent="0.2">
      <c r="A41" s="39"/>
      <c r="B41" s="40" t="s">
        <v>2</v>
      </c>
      <c r="C41" s="41">
        <v>91412</v>
      </c>
      <c r="D41" s="42" t="s">
        <v>39</v>
      </c>
      <c r="E41" s="43" t="s">
        <v>40</v>
      </c>
      <c r="F41" s="44">
        <v>43505.760000000002</v>
      </c>
      <c r="G41" s="83">
        <v>51494.76</v>
      </c>
      <c r="H41" s="96">
        <f>'Informatika '!E10</f>
        <v>51494.76</v>
      </c>
      <c r="I41" s="89"/>
      <c r="J41" s="2889"/>
    </row>
    <row r="42" spans="1:10" x14ac:dyDescent="0.2">
      <c r="A42" s="39"/>
      <c r="B42" s="40" t="s">
        <v>2</v>
      </c>
      <c r="C42" s="41">
        <v>91414</v>
      </c>
      <c r="D42" s="42" t="s">
        <v>41</v>
      </c>
      <c r="E42" s="43" t="s">
        <v>42</v>
      </c>
      <c r="F42" s="44">
        <v>5250</v>
      </c>
      <c r="G42" s="83">
        <v>5450</v>
      </c>
      <c r="H42" s="96">
        <f>'Investice '!E10</f>
        <v>5450</v>
      </c>
      <c r="I42" s="89"/>
      <c r="J42" s="2889"/>
    </row>
    <row r="43" spans="1:10" x14ac:dyDescent="0.2">
      <c r="A43" s="39"/>
      <c r="B43" s="58" t="s">
        <v>2</v>
      </c>
      <c r="C43" s="59">
        <v>91415</v>
      </c>
      <c r="D43" s="60" t="s">
        <v>10</v>
      </c>
      <c r="E43" s="61" t="s">
        <v>11</v>
      </c>
      <c r="F43" s="62">
        <v>16780</v>
      </c>
      <c r="G43" s="86">
        <v>28650</v>
      </c>
      <c r="H43" s="99">
        <f>Ředitel!E12</f>
        <v>28650</v>
      </c>
      <c r="I43" s="89"/>
      <c r="J43" s="2889"/>
    </row>
    <row r="44" spans="1:10" x14ac:dyDescent="0.2">
      <c r="A44" s="39"/>
      <c r="B44" s="40" t="s">
        <v>2</v>
      </c>
      <c r="C44" s="41">
        <v>91420</v>
      </c>
      <c r="D44" s="42" t="s">
        <v>43</v>
      </c>
      <c r="E44" s="43" t="s">
        <v>44</v>
      </c>
      <c r="F44" s="44">
        <v>3000</v>
      </c>
      <c r="G44" s="83">
        <v>3000</v>
      </c>
      <c r="H44" s="96">
        <f>'Odd.VZ '!E10</f>
        <v>3000</v>
      </c>
      <c r="I44" s="89"/>
      <c r="J44" s="2889"/>
    </row>
    <row r="45" spans="1:10" ht="13.5" thickBot="1" x14ac:dyDescent="0.25">
      <c r="A45" s="63"/>
      <c r="B45" s="53" t="s">
        <v>2</v>
      </c>
      <c r="C45" s="64">
        <v>91421</v>
      </c>
      <c r="D45" s="60" t="s">
        <v>1668</v>
      </c>
      <c r="E45" s="65" t="s">
        <v>1669</v>
      </c>
      <c r="F45" s="62">
        <v>22647.66</v>
      </c>
      <c r="G45" s="86">
        <f>'Dopr. obslužnost'!E10</f>
        <v>32679.62</v>
      </c>
      <c r="H45" s="99">
        <f>'Dopr. obslužnost'!E10</f>
        <v>32679.62</v>
      </c>
      <c r="I45" s="89"/>
      <c r="J45" s="2889"/>
    </row>
    <row r="46" spans="1:10" ht="13.5" thickBot="1" x14ac:dyDescent="0.25">
      <c r="A46" s="30" t="s">
        <v>1</v>
      </c>
      <c r="B46" s="31" t="s">
        <v>6</v>
      </c>
      <c r="C46" s="32">
        <v>915</v>
      </c>
      <c r="D46" s="33" t="s">
        <v>6</v>
      </c>
      <c r="E46" s="34" t="s">
        <v>1670</v>
      </c>
      <c r="F46" s="17">
        <f>SUM(F47:F50)</f>
        <v>11000</v>
      </c>
      <c r="G46" s="80">
        <f>SUM(G47:G50)</f>
        <v>12600</v>
      </c>
      <c r="H46" s="93">
        <f>SUM(H47:H50)</f>
        <v>12700</v>
      </c>
      <c r="I46" s="89"/>
      <c r="J46" s="2889"/>
    </row>
    <row r="47" spans="1:10" x14ac:dyDescent="0.2">
      <c r="A47" s="52"/>
      <c r="B47" s="53" t="s">
        <v>2</v>
      </c>
      <c r="C47" s="54">
        <v>91501</v>
      </c>
      <c r="D47" s="55" t="s">
        <v>8</v>
      </c>
      <c r="E47" s="56" t="s">
        <v>9</v>
      </c>
      <c r="F47" s="57">
        <v>50</v>
      </c>
      <c r="G47" s="85">
        <v>650</v>
      </c>
      <c r="H47" s="98">
        <f>Hejtman!E12</f>
        <v>650</v>
      </c>
      <c r="I47" s="89"/>
      <c r="J47" s="2889"/>
    </row>
    <row r="48" spans="1:10" x14ac:dyDescent="0.2">
      <c r="A48" s="39"/>
      <c r="B48" s="40" t="s">
        <v>2</v>
      </c>
      <c r="C48" s="41">
        <v>91504</v>
      </c>
      <c r="D48" s="42" t="s">
        <v>14</v>
      </c>
      <c r="E48" s="43" t="s">
        <v>15</v>
      </c>
      <c r="F48" s="44">
        <v>5600</v>
      </c>
      <c r="G48" s="83">
        <v>6250</v>
      </c>
      <c r="H48" s="96">
        <f>'OŠMTSV '!E13</f>
        <v>6350</v>
      </c>
      <c r="I48" s="89"/>
      <c r="J48" s="2889"/>
    </row>
    <row r="49" spans="1:10" x14ac:dyDescent="0.2">
      <c r="A49" s="39"/>
      <c r="B49" s="40" t="s">
        <v>2</v>
      </c>
      <c r="C49" s="41">
        <v>91507</v>
      </c>
      <c r="D49" s="42" t="s">
        <v>19</v>
      </c>
      <c r="E49" s="43" t="s">
        <v>20</v>
      </c>
      <c r="F49" s="44">
        <v>5100</v>
      </c>
      <c r="G49" s="83">
        <v>5400</v>
      </c>
      <c r="H49" s="96">
        <f>'Kultura '!E13</f>
        <v>5400</v>
      </c>
      <c r="I49" s="89"/>
      <c r="J49" s="2889"/>
    </row>
    <row r="50" spans="1:10" ht="13.5" thickBot="1" x14ac:dyDescent="0.25">
      <c r="A50" s="39"/>
      <c r="B50" s="40" t="s">
        <v>2</v>
      </c>
      <c r="C50" s="41">
        <v>91508</v>
      </c>
      <c r="D50" s="42" t="s">
        <v>21</v>
      </c>
      <c r="E50" s="43" t="s">
        <v>22</v>
      </c>
      <c r="F50" s="44">
        <v>250</v>
      </c>
      <c r="G50" s="83">
        <v>300</v>
      </c>
      <c r="H50" s="96">
        <f>ŽP!E13</f>
        <v>300</v>
      </c>
      <c r="I50" s="89"/>
      <c r="J50" s="2889"/>
    </row>
    <row r="51" spans="1:10" ht="13.5" thickBot="1" x14ac:dyDescent="0.25">
      <c r="A51" s="30" t="s">
        <v>1</v>
      </c>
      <c r="B51" s="31" t="s">
        <v>6</v>
      </c>
      <c r="C51" s="32">
        <v>917</v>
      </c>
      <c r="D51" s="33" t="s">
        <v>6</v>
      </c>
      <c r="E51" s="34" t="s">
        <v>45</v>
      </c>
      <c r="F51" s="17">
        <f>SUM(F52:F60)</f>
        <v>261804.61</v>
      </c>
      <c r="G51" s="80">
        <f>SUM(G52:G60)</f>
        <v>325638.41000000003</v>
      </c>
      <c r="H51" s="93">
        <f>SUM(H52:H60)</f>
        <v>325638.41000000003</v>
      </c>
      <c r="I51" s="88"/>
      <c r="J51" s="2889"/>
    </row>
    <row r="52" spans="1:10" x14ac:dyDescent="0.2">
      <c r="A52" s="52"/>
      <c r="B52" s="53" t="s">
        <v>2</v>
      </c>
      <c r="C52" s="54">
        <v>91701</v>
      </c>
      <c r="D52" s="55" t="s">
        <v>8</v>
      </c>
      <c r="E52" s="56" t="s">
        <v>9</v>
      </c>
      <c r="F52" s="57">
        <v>18019</v>
      </c>
      <c r="G52" s="85">
        <v>18846</v>
      </c>
      <c r="H52" s="98">
        <f>Hejtman!E13</f>
        <v>18846</v>
      </c>
      <c r="I52" s="89"/>
      <c r="J52" s="2889"/>
    </row>
    <row r="53" spans="1:10" x14ac:dyDescent="0.2">
      <c r="A53" s="39"/>
      <c r="B53" s="40" t="s">
        <v>2</v>
      </c>
      <c r="C53" s="41">
        <v>91702</v>
      </c>
      <c r="D53" s="42" t="s">
        <v>31</v>
      </c>
      <c r="E53" s="43" t="s">
        <v>32</v>
      </c>
      <c r="F53" s="44">
        <v>21118</v>
      </c>
      <c r="G53" s="83">
        <v>35198</v>
      </c>
      <c r="H53" s="96">
        <f>Rozvoj!F55</f>
        <v>35198</v>
      </c>
      <c r="I53" s="89"/>
      <c r="J53" s="2889"/>
    </row>
    <row r="54" spans="1:10" x14ac:dyDescent="0.2">
      <c r="A54" s="39"/>
      <c r="B54" s="40" t="s">
        <v>2</v>
      </c>
      <c r="C54" s="41">
        <v>91704</v>
      </c>
      <c r="D54" s="42" t="s">
        <v>14</v>
      </c>
      <c r="E54" s="43" t="s">
        <v>15</v>
      </c>
      <c r="F54" s="44">
        <v>9270</v>
      </c>
      <c r="G54" s="83">
        <v>86405</v>
      </c>
      <c r="H54" s="96">
        <f>'OŠMTSV '!E14</f>
        <v>86405</v>
      </c>
      <c r="I54" s="89"/>
      <c r="J54" s="2889"/>
    </row>
    <row r="55" spans="1:10" x14ac:dyDescent="0.2">
      <c r="A55" s="39"/>
      <c r="B55" s="40" t="s">
        <v>2</v>
      </c>
      <c r="C55" s="41">
        <v>91705</v>
      </c>
      <c r="D55" s="42" t="s">
        <v>16</v>
      </c>
      <c r="E55" s="43" t="s">
        <v>17</v>
      </c>
      <c r="F55" s="44">
        <v>49210</v>
      </c>
      <c r="G55" s="83">
        <v>68460</v>
      </c>
      <c r="H55" s="96">
        <f>Sociální!E13</f>
        <v>68460</v>
      </c>
      <c r="I55" s="89"/>
      <c r="J55" s="2889"/>
    </row>
    <row r="56" spans="1:10" x14ac:dyDescent="0.2">
      <c r="A56" s="39"/>
      <c r="B56" s="40" t="s">
        <v>2</v>
      </c>
      <c r="C56" s="41">
        <v>91706</v>
      </c>
      <c r="D56" s="42" t="s">
        <v>18</v>
      </c>
      <c r="E56" s="43" t="s">
        <v>1667</v>
      </c>
      <c r="F56" s="44">
        <v>69150</v>
      </c>
      <c r="G56" s="83">
        <v>3150</v>
      </c>
      <c r="H56" s="96">
        <f>Silnič.hospodářství!E13</f>
        <v>3150</v>
      </c>
      <c r="I56" s="89"/>
      <c r="J56" s="2889"/>
    </row>
    <row r="57" spans="1:10" x14ac:dyDescent="0.2">
      <c r="A57" s="39"/>
      <c r="B57" s="40" t="s">
        <v>2</v>
      </c>
      <c r="C57" s="41">
        <v>91707</v>
      </c>
      <c r="D57" s="42" t="s">
        <v>19</v>
      </c>
      <c r="E57" s="43" t="s">
        <v>20</v>
      </c>
      <c r="F57" s="44">
        <v>24432</v>
      </c>
      <c r="G57" s="83">
        <v>26439.200000000001</v>
      </c>
      <c r="H57" s="96">
        <f>'Kultura '!E14</f>
        <v>26439.200000000001</v>
      </c>
      <c r="I57" s="89"/>
      <c r="J57" s="2889"/>
    </row>
    <row r="58" spans="1:10" x14ac:dyDescent="0.2">
      <c r="A58" s="39"/>
      <c r="B58" s="40" t="s">
        <v>2</v>
      </c>
      <c r="C58" s="41">
        <v>91708</v>
      </c>
      <c r="D58" s="42" t="s">
        <v>21</v>
      </c>
      <c r="E58" s="43" t="s">
        <v>22</v>
      </c>
      <c r="F58" s="44">
        <v>12900.93</v>
      </c>
      <c r="G58" s="83">
        <v>20520</v>
      </c>
      <c r="H58" s="96">
        <f>ŽP!E14</f>
        <v>20520</v>
      </c>
      <c r="I58" s="89"/>
      <c r="J58" s="2889"/>
    </row>
    <row r="59" spans="1:10" x14ac:dyDescent="0.2">
      <c r="A59" s="39"/>
      <c r="B59" s="40" t="s">
        <v>2</v>
      </c>
      <c r="C59" s="41">
        <v>91709</v>
      </c>
      <c r="D59" s="42" t="s">
        <v>23</v>
      </c>
      <c r="E59" s="43" t="s">
        <v>24</v>
      </c>
      <c r="F59" s="44">
        <v>33299.75</v>
      </c>
      <c r="G59" s="83">
        <v>35091.25</v>
      </c>
      <c r="H59" s="96">
        <f>Zdravotnictví!E13</f>
        <v>35091.25</v>
      </c>
      <c r="I59" s="89"/>
      <c r="J59" s="2889"/>
    </row>
    <row r="60" spans="1:10" ht="13.5" thickBot="1" x14ac:dyDescent="0.25">
      <c r="A60" s="46"/>
      <c r="B60" s="47" t="s">
        <v>2</v>
      </c>
      <c r="C60" s="48">
        <v>91721</v>
      </c>
      <c r="D60" s="1403" t="s">
        <v>1668</v>
      </c>
      <c r="E60" s="50" t="s">
        <v>1669</v>
      </c>
      <c r="F60" s="51">
        <v>24404.93</v>
      </c>
      <c r="G60" s="84">
        <v>31528.959999999999</v>
      </c>
      <c r="H60" s="97">
        <f>'Dopr. obslužnost'!E11</f>
        <v>31528.959999999999</v>
      </c>
      <c r="I60" s="89"/>
      <c r="J60" s="2889"/>
    </row>
    <row r="61" spans="1:10" ht="13.5" thickBot="1" x14ac:dyDescent="0.25">
      <c r="A61" s="30" t="s">
        <v>1</v>
      </c>
      <c r="B61" s="31" t="s">
        <v>6</v>
      </c>
      <c r="C61" s="32">
        <v>918</v>
      </c>
      <c r="D61" s="33" t="s">
        <v>6</v>
      </c>
      <c r="E61" s="34" t="s">
        <v>2423</v>
      </c>
      <c r="F61" s="17">
        <f>F62</f>
        <v>1157230</v>
      </c>
      <c r="G61" s="80">
        <f>G62</f>
        <v>949135.6</v>
      </c>
      <c r="H61" s="93">
        <f>H62</f>
        <v>949135.6</v>
      </c>
      <c r="I61" s="88"/>
      <c r="J61" s="2889"/>
    </row>
    <row r="62" spans="1:10" ht="13.5" thickBot="1" x14ac:dyDescent="0.25">
      <c r="A62" s="46"/>
      <c r="B62" s="47" t="s">
        <v>2</v>
      </c>
      <c r="C62" s="48">
        <v>91821</v>
      </c>
      <c r="D62" s="1403" t="s">
        <v>1668</v>
      </c>
      <c r="E62" s="50" t="s">
        <v>1669</v>
      </c>
      <c r="F62" s="51">
        <v>1157230</v>
      </c>
      <c r="G62" s="84">
        <f>'Dopr. obslužnost'!E12</f>
        <v>949135.6</v>
      </c>
      <c r="H62" s="97">
        <f>'Dopr. obslužnost'!E12</f>
        <v>949135.6</v>
      </c>
      <c r="I62" s="89"/>
      <c r="J62" s="2889"/>
    </row>
    <row r="63" spans="1:10" ht="13.5" thickBot="1" x14ac:dyDescent="0.25">
      <c r="A63" s="30" t="s">
        <v>1</v>
      </c>
      <c r="B63" s="31" t="s">
        <v>6</v>
      </c>
      <c r="C63" s="32">
        <v>920</v>
      </c>
      <c r="D63" s="33" t="s">
        <v>6</v>
      </c>
      <c r="E63" s="34" t="s">
        <v>46</v>
      </c>
      <c r="F63" s="17">
        <f>SUM(F64:F75)</f>
        <v>534756.32000000007</v>
      </c>
      <c r="G63" s="2147">
        <f>SUM(G64:G75)</f>
        <v>1324569.12555</v>
      </c>
      <c r="H63" s="2148">
        <f>SUM(H64:H75)</f>
        <v>1324569.12555</v>
      </c>
      <c r="I63" s="88"/>
      <c r="J63" s="2889"/>
    </row>
    <row r="64" spans="1:10" x14ac:dyDescent="0.2">
      <c r="A64" s="39"/>
      <c r="B64" s="40" t="s">
        <v>2</v>
      </c>
      <c r="C64" s="41">
        <v>92001</v>
      </c>
      <c r="D64" s="42" t="s">
        <v>8</v>
      </c>
      <c r="E64" s="43" t="s">
        <v>9</v>
      </c>
      <c r="F64" s="44">
        <v>0</v>
      </c>
      <c r="G64" s="83">
        <v>0</v>
      </c>
      <c r="H64" s="96">
        <v>0</v>
      </c>
      <c r="I64" s="89"/>
      <c r="J64" s="2889"/>
    </row>
    <row r="65" spans="1:10" x14ac:dyDescent="0.2">
      <c r="A65" s="39"/>
      <c r="B65" s="40" t="s">
        <v>2</v>
      </c>
      <c r="C65" s="41">
        <v>92002</v>
      </c>
      <c r="D65" s="42" t="s">
        <v>31</v>
      </c>
      <c r="E65" s="43" t="s">
        <v>32</v>
      </c>
      <c r="F65" s="44">
        <v>0</v>
      </c>
      <c r="G65" s="83">
        <v>0</v>
      </c>
      <c r="H65" s="96">
        <v>0</v>
      </c>
      <c r="I65" s="89"/>
      <c r="J65" s="2889"/>
    </row>
    <row r="66" spans="1:10" x14ac:dyDescent="0.2">
      <c r="A66" s="39"/>
      <c r="B66" s="40" t="s">
        <v>2</v>
      </c>
      <c r="C66" s="41">
        <v>92004</v>
      </c>
      <c r="D66" s="42" t="s">
        <v>14</v>
      </c>
      <c r="E66" s="43" t="s">
        <v>15</v>
      </c>
      <c r="F66" s="44">
        <v>89100</v>
      </c>
      <c r="G66" s="83">
        <v>188000</v>
      </c>
      <c r="H66" s="96">
        <f>'OŠMTSV '!E15</f>
        <v>188000</v>
      </c>
      <c r="I66" s="89"/>
      <c r="J66" s="2889"/>
    </row>
    <row r="67" spans="1:10" x14ac:dyDescent="0.2">
      <c r="A67" s="39"/>
      <c r="B67" s="40" t="s">
        <v>2</v>
      </c>
      <c r="C67" s="41">
        <v>92005</v>
      </c>
      <c r="D67" s="42" t="s">
        <v>16</v>
      </c>
      <c r="E67" s="43" t="s">
        <v>17</v>
      </c>
      <c r="F67" s="44">
        <v>14235.2</v>
      </c>
      <c r="G67" s="83">
        <v>19000</v>
      </c>
      <c r="H67" s="96">
        <f>Sociální!E14</f>
        <v>19000</v>
      </c>
      <c r="I67" s="89"/>
      <c r="J67" s="2889"/>
    </row>
    <row r="68" spans="1:10" x14ac:dyDescent="0.2">
      <c r="A68" s="39"/>
      <c r="B68" s="40" t="s">
        <v>2</v>
      </c>
      <c r="C68" s="41">
        <v>92006</v>
      </c>
      <c r="D68" s="42" t="s">
        <v>18</v>
      </c>
      <c r="E68" s="43" t="s">
        <v>1667</v>
      </c>
      <c r="F68" s="44">
        <v>120000</v>
      </c>
      <c r="G68" s="83">
        <v>708398</v>
      </c>
      <c r="H68" s="96">
        <f>Silnič.hospodářství!E14</f>
        <v>708398</v>
      </c>
      <c r="I68" s="89"/>
      <c r="J68" s="2889"/>
    </row>
    <row r="69" spans="1:10" x14ac:dyDescent="0.2">
      <c r="A69" s="39"/>
      <c r="B69" s="40" t="s">
        <v>2</v>
      </c>
      <c r="C69" s="41">
        <v>92007</v>
      </c>
      <c r="D69" s="42" t="s">
        <v>19</v>
      </c>
      <c r="E69" s="43" t="s">
        <v>20</v>
      </c>
      <c r="F69" s="44">
        <v>0</v>
      </c>
      <c r="G69" s="83">
        <v>0</v>
      </c>
      <c r="H69" s="96">
        <v>0</v>
      </c>
      <c r="I69" s="89"/>
      <c r="J69" s="2889"/>
    </row>
    <row r="70" spans="1:10" x14ac:dyDescent="0.2">
      <c r="A70" s="39"/>
      <c r="B70" s="40" t="s">
        <v>2</v>
      </c>
      <c r="C70" s="41">
        <v>92008</v>
      </c>
      <c r="D70" s="42" t="s">
        <v>21</v>
      </c>
      <c r="E70" s="43" t="s">
        <v>22</v>
      </c>
      <c r="F70" s="44">
        <v>3500</v>
      </c>
      <c r="G70" s="83">
        <v>3500</v>
      </c>
      <c r="H70" s="96">
        <f>ŽP!E15</f>
        <v>3500</v>
      </c>
      <c r="I70" s="89"/>
      <c r="J70" s="2889"/>
    </row>
    <row r="71" spans="1:10" x14ac:dyDescent="0.2">
      <c r="A71" s="39"/>
      <c r="B71" s="40" t="s">
        <v>2</v>
      </c>
      <c r="C71" s="41">
        <v>92009</v>
      </c>
      <c r="D71" s="42" t="s">
        <v>23</v>
      </c>
      <c r="E71" s="43" t="s">
        <v>24</v>
      </c>
      <c r="F71" s="44">
        <v>231271.12</v>
      </c>
      <c r="G71" s="2149">
        <v>222771.12555</v>
      </c>
      <c r="H71" s="2150">
        <f>Zdravotnictví!E14</f>
        <v>222771.12555</v>
      </c>
      <c r="I71" s="89"/>
      <c r="J71" s="2889"/>
    </row>
    <row r="72" spans="1:10" x14ac:dyDescent="0.2">
      <c r="A72" s="39"/>
      <c r="B72" s="40" t="s">
        <v>2</v>
      </c>
      <c r="C72" s="41">
        <v>92011</v>
      </c>
      <c r="D72" s="42" t="s">
        <v>37</v>
      </c>
      <c r="E72" s="43" t="s">
        <v>38</v>
      </c>
      <c r="F72" s="44">
        <v>1500</v>
      </c>
      <c r="G72" s="83">
        <v>1500</v>
      </c>
      <c r="H72" s="96">
        <v>1500</v>
      </c>
      <c r="I72" s="89"/>
      <c r="J72" s="2889"/>
    </row>
    <row r="73" spans="1:10" x14ac:dyDescent="0.2">
      <c r="A73" s="39"/>
      <c r="B73" s="40" t="s">
        <v>2</v>
      </c>
      <c r="C73" s="41">
        <v>92012</v>
      </c>
      <c r="D73" s="42" t="s">
        <v>39</v>
      </c>
      <c r="E73" s="43" t="s">
        <v>40</v>
      </c>
      <c r="F73" s="44">
        <v>4050</v>
      </c>
      <c r="G73" s="83">
        <v>18600</v>
      </c>
      <c r="H73" s="96">
        <f>'Informatika '!E11</f>
        <v>18600</v>
      </c>
      <c r="I73" s="89"/>
      <c r="J73" s="2889"/>
    </row>
    <row r="74" spans="1:10" x14ac:dyDescent="0.2">
      <c r="A74" s="39"/>
      <c r="B74" s="40" t="s">
        <v>2</v>
      </c>
      <c r="C74" s="41">
        <v>92014</v>
      </c>
      <c r="D74" s="42" t="s">
        <v>41</v>
      </c>
      <c r="E74" s="43" t="s">
        <v>42</v>
      </c>
      <c r="F74" s="44">
        <v>50100</v>
      </c>
      <c r="G74" s="83">
        <v>122800</v>
      </c>
      <c r="H74" s="96">
        <f>'Investice '!E11</f>
        <v>122800</v>
      </c>
      <c r="I74" s="89"/>
      <c r="J74" s="2889"/>
    </row>
    <row r="75" spans="1:10" ht="13.5" thickBot="1" x14ac:dyDescent="0.25">
      <c r="A75" s="39"/>
      <c r="B75" s="40" t="s">
        <v>2</v>
      </c>
      <c r="C75" s="41">
        <v>92015</v>
      </c>
      <c r="D75" s="42" t="s">
        <v>10</v>
      </c>
      <c r="E75" s="43" t="s">
        <v>11</v>
      </c>
      <c r="F75" s="44">
        <v>21000</v>
      </c>
      <c r="G75" s="83">
        <v>40000</v>
      </c>
      <c r="H75" s="96">
        <f>Ředitel!E13</f>
        <v>40000</v>
      </c>
      <c r="I75" s="89"/>
      <c r="J75" s="2889"/>
    </row>
    <row r="76" spans="1:10" ht="13.5" thickBot="1" x14ac:dyDescent="0.25">
      <c r="A76" s="30" t="s">
        <v>1</v>
      </c>
      <c r="B76" s="31" t="s">
        <v>6</v>
      </c>
      <c r="C76" s="32">
        <v>919</v>
      </c>
      <c r="D76" s="15" t="s">
        <v>6</v>
      </c>
      <c r="E76" s="34" t="s">
        <v>47</v>
      </c>
      <c r="F76" s="17">
        <f>SUM(F77:F80)</f>
        <v>24249.695</v>
      </c>
      <c r="G76" s="2147">
        <f>SUM(G77:G80)</f>
        <v>11867.418449999999</v>
      </c>
      <c r="H76" s="2148">
        <f>SUM(H77:H80)</f>
        <v>11767.418449999999</v>
      </c>
      <c r="I76" s="88"/>
      <c r="J76" s="2889"/>
    </row>
    <row r="77" spans="1:10" x14ac:dyDescent="0.2">
      <c r="A77" s="35"/>
      <c r="B77" s="36" t="s">
        <v>2</v>
      </c>
      <c r="C77" s="37">
        <v>91903</v>
      </c>
      <c r="D77" s="21" t="s">
        <v>33</v>
      </c>
      <c r="E77" s="38" t="s">
        <v>48</v>
      </c>
      <c r="F77" s="23">
        <v>0</v>
      </c>
      <c r="G77" s="81">
        <f>Ekonomika!F42</f>
        <v>0</v>
      </c>
      <c r="H77" s="98">
        <f>Ekonomika!F42</f>
        <v>0</v>
      </c>
      <c r="I77" s="89"/>
      <c r="J77" s="2889"/>
    </row>
    <row r="78" spans="1:10" x14ac:dyDescent="0.2">
      <c r="A78" s="39"/>
      <c r="B78" s="40" t="s">
        <v>2</v>
      </c>
      <c r="C78" s="41">
        <v>91903</v>
      </c>
      <c r="D78" s="42" t="s">
        <v>33</v>
      </c>
      <c r="E78" s="43" t="s">
        <v>49</v>
      </c>
      <c r="F78" s="44">
        <v>0</v>
      </c>
      <c r="G78" s="83">
        <v>0</v>
      </c>
      <c r="H78" s="96">
        <f>Ekonomika!F43</f>
        <v>0</v>
      </c>
      <c r="I78" s="89"/>
      <c r="J78" s="2889"/>
    </row>
    <row r="79" spans="1:10" ht="12.75" customHeight="1" x14ac:dyDescent="0.2">
      <c r="A79" s="39"/>
      <c r="B79" s="40" t="s">
        <v>2</v>
      </c>
      <c r="C79" s="41">
        <v>91903</v>
      </c>
      <c r="D79" s="42" t="s">
        <v>33</v>
      </c>
      <c r="E79" s="43" t="s">
        <v>50</v>
      </c>
      <c r="F79" s="44">
        <v>0</v>
      </c>
      <c r="G79" s="83">
        <v>0</v>
      </c>
      <c r="H79" s="96">
        <f>Ekonomika!F45</f>
        <v>0</v>
      </c>
      <c r="I79" s="89"/>
      <c r="J79" s="2889"/>
    </row>
    <row r="80" spans="1:10" ht="23.25" customHeight="1" thickBot="1" x14ac:dyDescent="0.25">
      <c r="A80" s="66"/>
      <c r="B80" s="67" t="s">
        <v>2</v>
      </c>
      <c r="C80" s="68">
        <v>91903</v>
      </c>
      <c r="D80" s="27" t="s">
        <v>33</v>
      </c>
      <c r="E80" s="28" t="s">
        <v>51</v>
      </c>
      <c r="F80" s="29">
        <f>Ekonomika!A41+0.02</f>
        <v>24249.695</v>
      </c>
      <c r="G80" s="2145">
        <f>Ekonomika!E41</f>
        <v>11867.418449999999</v>
      </c>
      <c r="H80" s="2146">
        <f>Ekonomika!E12</f>
        <v>11767.418449999999</v>
      </c>
      <c r="I80" s="89"/>
      <c r="J80" s="2891"/>
    </row>
    <row r="81" spans="1:10" ht="13.5" thickBot="1" x14ac:dyDescent="0.25">
      <c r="A81" s="30" t="s">
        <v>52</v>
      </c>
      <c r="B81" s="31" t="s">
        <v>6</v>
      </c>
      <c r="C81" s="32">
        <v>923</v>
      </c>
      <c r="D81" s="33" t="s">
        <v>6</v>
      </c>
      <c r="E81" s="34" t="s">
        <v>53</v>
      </c>
      <c r="F81" s="17">
        <f>SUM(F82:F92)</f>
        <v>258752.28</v>
      </c>
      <c r="G81" s="80">
        <f t="shared" ref="G81" si="0">SUM(G82:G92)</f>
        <v>935511.33600000001</v>
      </c>
      <c r="H81" s="93">
        <f>SUM(H82:H92)</f>
        <v>935511.33600000001</v>
      </c>
      <c r="I81" s="88"/>
      <c r="J81" s="2889"/>
    </row>
    <row r="82" spans="1:10" x14ac:dyDescent="0.2">
      <c r="A82" s="39"/>
      <c r="B82" s="40" t="s">
        <v>2</v>
      </c>
      <c r="C82" s="69">
        <v>92301</v>
      </c>
      <c r="D82" s="45" t="s">
        <v>8</v>
      </c>
      <c r="E82" s="56" t="s">
        <v>9</v>
      </c>
      <c r="F82" s="44">
        <v>0</v>
      </c>
      <c r="G82" s="83">
        <v>530.30999999999995</v>
      </c>
      <c r="H82" s="96">
        <v>530.30999999999995</v>
      </c>
      <c r="I82" s="89"/>
      <c r="J82" s="2889"/>
    </row>
    <row r="83" spans="1:10" x14ac:dyDescent="0.2">
      <c r="A83" s="39"/>
      <c r="B83" s="40" t="s">
        <v>2</v>
      </c>
      <c r="C83" s="69">
        <v>92302</v>
      </c>
      <c r="D83" s="45" t="s">
        <v>31</v>
      </c>
      <c r="E83" s="43" t="s">
        <v>54</v>
      </c>
      <c r="F83" s="44">
        <v>45558</v>
      </c>
      <c r="G83" s="83">
        <v>94715.1</v>
      </c>
      <c r="H83" s="96">
        <f>Rozvoj!F101</f>
        <v>94715.1</v>
      </c>
      <c r="I83" s="89"/>
      <c r="J83" s="2889"/>
    </row>
    <row r="84" spans="1:10" x14ac:dyDescent="0.2">
      <c r="A84" s="39"/>
      <c r="B84" s="40" t="s">
        <v>2</v>
      </c>
      <c r="C84" s="69">
        <v>92303</v>
      </c>
      <c r="D84" s="45" t="s">
        <v>33</v>
      </c>
      <c r="E84" s="43" t="s">
        <v>34</v>
      </c>
      <c r="F84" s="44">
        <f>Ekonomika!A51</f>
        <v>2705</v>
      </c>
      <c r="G84" s="83">
        <v>1500</v>
      </c>
      <c r="H84" s="96">
        <f>Ekonomika!F51</f>
        <v>1500</v>
      </c>
      <c r="I84" s="89"/>
      <c r="J84" s="2889"/>
    </row>
    <row r="85" spans="1:10" x14ac:dyDescent="0.2">
      <c r="A85" s="39"/>
      <c r="B85" s="40" t="s">
        <v>2</v>
      </c>
      <c r="C85" s="69">
        <v>92304</v>
      </c>
      <c r="D85" s="45" t="s">
        <v>14</v>
      </c>
      <c r="E85" s="43" t="s">
        <v>15</v>
      </c>
      <c r="F85" s="44">
        <v>1977</v>
      </c>
      <c r="G85" s="83">
        <v>3679.9</v>
      </c>
      <c r="H85" s="96">
        <f>'OŠMTSV '!E16</f>
        <v>3679.9</v>
      </c>
      <c r="I85" s="89"/>
      <c r="J85" s="2889"/>
    </row>
    <row r="86" spans="1:10" x14ac:dyDescent="0.2">
      <c r="A86" s="39"/>
      <c r="B86" s="40" t="s">
        <v>2</v>
      </c>
      <c r="C86" s="69">
        <v>92305</v>
      </c>
      <c r="D86" s="45" t="s">
        <v>16</v>
      </c>
      <c r="E86" s="43" t="s">
        <v>17</v>
      </c>
      <c r="F86" s="44">
        <v>9207</v>
      </c>
      <c r="G86" s="83">
        <v>8695</v>
      </c>
      <c r="H86" s="96">
        <f>Sociální!E15</f>
        <v>8695</v>
      </c>
      <c r="I86" s="89"/>
      <c r="J86" s="2889"/>
    </row>
    <row r="87" spans="1:10" x14ac:dyDescent="0.2">
      <c r="A87" s="39"/>
      <c r="B87" s="40" t="s">
        <v>2</v>
      </c>
      <c r="C87" s="69">
        <v>92306</v>
      </c>
      <c r="D87" s="45" t="s">
        <v>18</v>
      </c>
      <c r="E87" s="43" t="s">
        <v>1667</v>
      </c>
      <c r="F87" s="44">
        <v>88496.5</v>
      </c>
      <c r="G87" s="83">
        <v>262870</v>
      </c>
      <c r="H87" s="96">
        <f>Silnič.hospodářství!E15</f>
        <v>262870</v>
      </c>
      <c r="I87" s="89"/>
      <c r="J87" s="2889"/>
    </row>
    <row r="88" spans="1:10" x14ac:dyDescent="0.2">
      <c r="A88" s="39"/>
      <c r="B88" s="40" t="s">
        <v>2</v>
      </c>
      <c r="C88" s="69">
        <v>92307</v>
      </c>
      <c r="D88" s="45" t="s">
        <v>19</v>
      </c>
      <c r="E88" s="43" t="s">
        <v>55</v>
      </c>
      <c r="F88" s="44">
        <v>0</v>
      </c>
      <c r="G88" s="83">
        <v>3471.0259999999998</v>
      </c>
      <c r="H88" s="96">
        <f>'Kultura '!E16</f>
        <v>3471.0259999999998</v>
      </c>
      <c r="I88" s="89"/>
      <c r="J88" s="2889"/>
    </row>
    <row r="89" spans="1:10" x14ac:dyDescent="0.2">
      <c r="A89" s="39"/>
      <c r="B89" s="40" t="s">
        <v>2</v>
      </c>
      <c r="C89" s="69">
        <v>92308</v>
      </c>
      <c r="D89" s="45" t="s">
        <v>21</v>
      </c>
      <c r="E89" s="43" t="s">
        <v>22</v>
      </c>
      <c r="F89" s="44">
        <v>0</v>
      </c>
      <c r="G89" s="83">
        <v>0</v>
      </c>
      <c r="H89" s="96">
        <v>0</v>
      </c>
      <c r="I89" s="89"/>
      <c r="J89" s="2889"/>
    </row>
    <row r="90" spans="1:10" x14ac:dyDescent="0.2">
      <c r="A90" s="39"/>
      <c r="B90" s="40" t="s">
        <v>2</v>
      </c>
      <c r="C90" s="69">
        <v>92309</v>
      </c>
      <c r="D90" s="45" t="s">
        <v>23</v>
      </c>
      <c r="E90" s="43" t="s">
        <v>24</v>
      </c>
      <c r="F90" s="44">
        <v>0</v>
      </c>
      <c r="G90" s="83">
        <v>0</v>
      </c>
      <c r="H90" s="96">
        <v>0</v>
      </c>
      <c r="I90" s="89"/>
      <c r="J90" s="2889"/>
    </row>
    <row r="91" spans="1:10" x14ac:dyDescent="0.2">
      <c r="A91" s="63"/>
      <c r="B91" s="40" t="s">
        <v>2</v>
      </c>
      <c r="C91" s="41">
        <v>92314</v>
      </c>
      <c r="D91" s="42" t="s">
        <v>41</v>
      </c>
      <c r="E91" s="43" t="s">
        <v>56</v>
      </c>
      <c r="F91" s="44">
        <v>110408.78</v>
      </c>
      <c r="G91" s="2049">
        <v>559850</v>
      </c>
      <c r="H91" s="96">
        <f>'Investice '!E12</f>
        <v>559850</v>
      </c>
      <c r="I91" s="89"/>
      <c r="J91" s="2889"/>
    </row>
    <row r="92" spans="1:10" ht="13.5" thickBot="1" x14ac:dyDescent="0.25">
      <c r="A92" s="63"/>
      <c r="B92" s="40" t="s">
        <v>2</v>
      </c>
      <c r="C92" s="41">
        <v>92321</v>
      </c>
      <c r="D92" s="42" t="s">
        <v>1668</v>
      </c>
      <c r="E92" s="43" t="s">
        <v>1669</v>
      </c>
      <c r="F92" s="62">
        <v>400</v>
      </c>
      <c r="G92" s="86">
        <v>200</v>
      </c>
      <c r="H92" s="99">
        <v>200</v>
      </c>
      <c r="I92" s="89"/>
      <c r="J92" s="2889"/>
    </row>
    <row r="93" spans="1:10" ht="13.5" thickBot="1" x14ac:dyDescent="0.25">
      <c r="A93" s="30" t="s">
        <v>1</v>
      </c>
      <c r="B93" s="31" t="s">
        <v>6</v>
      </c>
      <c r="C93" s="32">
        <v>924</v>
      </c>
      <c r="D93" s="15" t="s">
        <v>6</v>
      </c>
      <c r="E93" s="34" t="s">
        <v>57</v>
      </c>
      <c r="F93" s="17">
        <f>SUM(F94:F94)</f>
        <v>18000</v>
      </c>
      <c r="G93" s="80">
        <f>SUM(G94:G94)</f>
        <v>39000</v>
      </c>
      <c r="H93" s="93">
        <f>SUM(H94)</f>
        <v>39000</v>
      </c>
      <c r="I93" s="88"/>
      <c r="J93" s="2889"/>
    </row>
    <row r="94" spans="1:10" ht="13.5" thickBot="1" x14ac:dyDescent="0.25">
      <c r="A94" s="35"/>
      <c r="B94" s="36" t="s">
        <v>2</v>
      </c>
      <c r="C94" s="37">
        <v>92403</v>
      </c>
      <c r="D94" s="21" t="s">
        <v>33</v>
      </c>
      <c r="E94" s="38" t="s">
        <v>34</v>
      </c>
      <c r="F94" s="23">
        <f>Ekonomika!A58</f>
        <v>18000</v>
      </c>
      <c r="G94" s="81">
        <f>Ekonomika!E58</f>
        <v>39000</v>
      </c>
      <c r="H94" s="94">
        <f>Ekonomika!F58</f>
        <v>39000</v>
      </c>
      <c r="I94" s="89"/>
      <c r="J94" s="2889"/>
    </row>
    <row r="95" spans="1:10" ht="13.5" thickBot="1" x14ac:dyDescent="0.25">
      <c r="A95" s="12" t="s">
        <v>1</v>
      </c>
      <c r="B95" s="13" t="s">
        <v>6</v>
      </c>
      <c r="C95" s="14">
        <v>925</v>
      </c>
      <c r="D95" s="15" t="s">
        <v>6</v>
      </c>
      <c r="E95" s="16" t="s">
        <v>58</v>
      </c>
      <c r="F95" s="17">
        <f>F96</f>
        <v>10445.700000000001</v>
      </c>
      <c r="G95" s="80">
        <f>G96</f>
        <v>10538.2</v>
      </c>
      <c r="H95" s="93">
        <f>SUM(H96)</f>
        <v>10538.2</v>
      </c>
      <c r="I95" s="88"/>
      <c r="J95" s="2889"/>
    </row>
    <row r="96" spans="1:10" ht="13.5" thickBot="1" x14ac:dyDescent="0.25">
      <c r="A96" s="24"/>
      <c r="B96" s="25" t="s">
        <v>2</v>
      </c>
      <c r="C96" s="26">
        <v>92515</v>
      </c>
      <c r="D96" s="27" t="s">
        <v>10</v>
      </c>
      <c r="E96" s="28" t="s">
        <v>11</v>
      </c>
      <c r="F96" s="29">
        <v>10445.700000000001</v>
      </c>
      <c r="G96" s="82">
        <v>10538.2</v>
      </c>
      <c r="H96" s="95">
        <f>Ředitel!E14</f>
        <v>10538.2</v>
      </c>
      <c r="I96" s="89"/>
      <c r="J96" s="2889"/>
    </row>
    <row r="97" spans="1:10" ht="13.5" thickBot="1" x14ac:dyDescent="0.25">
      <c r="A97" s="12" t="s">
        <v>1</v>
      </c>
      <c r="B97" s="13" t="s">
        <v>6</v>
      </c>
      <c r="C97" s="14">
        <v>931</v>
      </c>
      <c r="D97" s="15" t="s">
        <v>6</v>
      </c>
      <c r="E97" s="16" t="s">
        <v>59</v>
      </c>
      <c r="F97" s="17">
        <f>F98</f>
        <v>10000</v>
      </c>
      <c r="G97" s="80">
        <f>G98</f>
        <v>10000</v>
      </c>
      <c r="H97" s="93">
        <f>H98</f>
        <v>10000</v>
      </c>
      <c r="I97" s="88"/>
      <c r="J97" s="2889"/>
    </row>
    <row r="98" spans="1:10" ht="13.5" thickBot="1" x14ac:dyDescent="0.25">
      <c r="A98" s="18"/>
      <c r="B98" s="19" t="s">
        <v>2</v>
      </c>
      <c r="C98" s="20">
        <v>93101</v>
      </c>
      <c r="D98" s="21" t="s">
        <v>8</v>
      </c>
      <c r="E98" s="56" t="s">
        <v>9</v>
      </c>
      <c r="F98" s="23">
        <v>10000</v>
      </c>
      <c r="G98" s="81">
        <v>10000</v>
      </c>
      <c r="H98" s="94">
        <f>Hejtman!E16</f>
        <v>10000</v>
      </c>
      <c r="I98" s="89"/>
      <c r="J98" s="2889"/>
    </row>
    <row r="99" spans="1:10" ht="13.5" thickBot="1" x14ac:dyDescent="0.25">
      <c r="A99" s="12" t="s">
        <v>1</v>
      </c>
      <c r="B99" s="13" t="s">
        <v>6</v>
      </c>
      <c r="C99" s="14">
        <v>932</v>
      </c>
      <c r="D99" s="15" t="s">
        <v>6</v>
      </c>
      <c r="E99" s="16" t="s">
        <v>60</v>
      </c>
      <c r="F99" s="17">
        <f>F100</f>
        <v>25000</v>
      </c>
      <c r="G99" s="80">
        <f>G100</f>
        <v>35000</v>
      </c>
      <c r="H99" s="93">
        <f>SUM(H100)</f>
        <v>35000</v>
      </c>
      <c r="I99" s="88"/>
      <c r="J99" s="2889"/>
    </row>
    <row r="100" spans="1:10" ht="13.5" thickBot="1" x14ac:dyDescent="0.25">
      <c r="A100" s="18"/>
      <c r="B100" s="19" t="s">
        <v>2</v>
      </c>
      <c r="C100" s="20">
        <v>93208</v>
      </c>
      <c r="D100" s="21" t="s">
        <v>21</v>
      </c>
      <c r="E100" s="43" t="s">
        <v>22</v>
      </c>
      <c r="F100" s="23">
        <v>25000</v>
      </c>
      <c r="G100" s="81">
        <v>35000</v>
      </c>
      <c r="H100" s="94">
        <f>ŽP!E18</f>
        <v>35000</v>
      </c>
      <c r="I100" s="89"/>
      <c r="J100" s="2889"/>
    </row>
    <row r="101" spans="1:10" ht="13.5" thickBot="1" x14ac:dyDescent="0.25">
      <c r="A101" s="12" t="s">
        <v>1</v>
      </c>
      <c r="B101" s="13" t="s">
        <v>6</v>
      </c>
      <c r="C101" s="14">
        <v>934</v>
      </c>
      <c r="D101" s="15" t="s">
        <v>6</v>
      </c>
      <c r="E101" s="16" t="s">
        <v>61</v>
      </c>
      <c r="F101" s="17">
        <f>F102</f>
        <v>2000</v>
      </c>
      <c r="G101" s="80">
        <f>G102</f>
        <v>2000</v>
      </c>
      <c r="H101" s="93">
        <f>SUM(H102)</f>
        <v>2000</v>
      </c>
      <c r="I101" s="88"/>
      <c r="J101" s="2889"/>
    </row>
    <row r="102" spans="1:10" ht="13.5" thickBot="1" x14ac:dyDescent="0.25">
      <c r="A102" s="24"/>
      <c r="B102" s="25" t="s">
        <v>2</v>
      </c>
      <c r="C102" s="26">
        <v>93408</v>
      </c>
      <c r="D102" s="27" t="s">
        <v>21</v>
      </c>
      <c r="E102" s="43" t="s">
        <v>22</v>
      </c>
      <c r="F102" s="29">
        <v>2000</v>
      </c>
      <c r="G102" s="82">
        <v>2000</v>
      </c>
      <c r="H102" s="95">
        <f>ŽP!E19</f>
        <v>2000</v>
      </c>
      <c r="I102" s="89"/>
      <c r="J102" s="2889"/>
    </row>
    <row r="103" spans="1:10" ht="13.5" thickBot="1" x14ac:dyDescent="0.25">
      <c r="A103" s="12" t="s">
        <v>1</v>
      </c>
      <c r="B103" s="13" t="s">
        <v>6</v>
      </c>
      <c r="C103" s="14">
        <v>926</v>
      </c>
      <c r="D103" s="15" t="s">
        <v>6</v>
      </c>
      <c r="E103" s="16" t="s">
        <v>62</v>
      </c>
      <c r="F103" s="17">
        <f>SUM(F104:F112)</f>
        <v>111450</v>
      </c>
      <c r="G103" s="80">
        <f>SUM(G104:G112)</f>
        <v>156400</v>
      </c>
      <c r="H103" s="93">
        <f>SUM(H104:H112)</f>
        <v>156400</v>
      </c>
      <c r="I103" s="88"/>
      <c r="J103" s="2889"/>
    </row>
    <row r="104" spans="1:10" x14ac:dyDescent="0.2">
      <c r="A104" s="52"/>
      <c r="B104" s="53" t="s">
        <v>2</v>
      </c>
      <c r="C104" s="70" t="s">
        <v>63</v>
      </c>
      <c r="D104" s="71" t="s">
        <v>6</v>
      </c>
      <c r="E104" s="56" t="s">
        <v>64</v>
      </c>
      <c r="F104" s="57">
        <v>0</v>
      </c>
      <c r="G104" s="85">
        <v>0</v>
      </c>
      <c r="H104" s="98">
        <v>0</v>
      </c>
      <c r="I104" s="89"/>
      <c r="J104" s="2889"/>
    </row>
    <row r="105" spans="1:10" x14ac:dyDescent="0.2">
      <c r="A105" s="52"/>
      <c r="B105" s="53" t="s">
        <v>2</v>
      </c>
      <c r="C105" s="70">
        <v>92601</v>
      </c>
      <c r="D105" s="71" t="s">
        <v>8</v>
      </c>
      <c r="E105" s="56" t="s">
        <v>9</v>
      </c>
      <c r="F105" s="57">
        <v>15000</v>
      </c>
      <c r="G105" s="85">
        <v>19000</v>
      </c>
      <c r="H105" s="98">
        <f>Hejtman!E17</f>
        <v>19000</v>
      </c>
      <c r="I105" s="89"/>
      <c r="J105" s="2889"/>
    </row>
    <row r="106" spans="1:10" x14ac:dyDescent="0.2">
      <c r="A106" s="39"/>
      <c r="B106" s="40" t="s">
        <v>2</v>
      </c>
      <c r="C106" s="69">
        <v>92602</v>
      </c>
      <c r="D106" s="45" t="s">
        <v>31</v>
      </c>
      <c r="E106" s="43" t="s">
        <v>32</v>
      </c>
      <c r="F106" s="44">
        <v>32650</v>
      </c>
      <c r="G106" s="83">
        <v>36550</v>
      </c>
      <c r="H106" s="96">
        <f>Rozvoj!F168</f>
        <v>36550</v>
      </c>
      <c r="I106" s="89"/>
      <c r="J106" s="2889"/>
    </row>
    <row r="107" spans="1:10" x14ac:dyDescent="0.2">
      <c r="A107" s="39"/>
      <c r="B107" s="40" t="s">
        <v>2</v>
      </c>
      <c r="C107" s="69">
        <v>92604</v>
      </c>
      <c r="D107" s="45" t="s">
        <v>14</v>
      </c>
      <c r="E107" s="43" t="s">
        <v>15</v>
      </c>
      <c r="F107" s="44">
        <v>23980</v>
      </c>
      <c r="G107" s="83">
        <v>34250</v>
      </c>
      <c r="H107" s="96">
        <f>'OŠMTSV '!E17</f>
        <v>34250</v>
      </c>
      <c r="I107" s="89"/>
      <c r="J107" s="2889"/>
    </row>
    <row r="108" spans="1:10" x14ac:dyDescent="0.2">
      <c r="A108" s="39"/>
      <c r="B108" s="40" t="s">
        <v>2</v>
      </c>
      <c r="C108" s="69">
        <v>92605</v>
      </c>
      <c r="D108" s="45" t="s">
        <v>16</v>
      </c>
      <c r="E108" s="43" t="s">
        <v>17</v>
      </c>
      <c r="F108" s="44">
        <v>1000</v>
      </c>
      <c r="G108" s="83">
        <v>1500</v>
      </c>
      <c r="H108" s="96">
        <f>Sociální!E16</f>
        <v>1500</v>
      </c>
      <c r="I108" s="89"/>
      <c r="J108" s="2889"/>
    </row>
    <row r="109" spans="1:10" x14ac:dyDescent="0.2">
      <c r="A109" s="39"/>
      <c r="B109" s="40" t="s">
        <v>2</v>
      </c>
      <c r="C109" s="69">
        <v>92606</v>
      </c>
      <c r="D109" s="45" t="s">
        <v>18</v>
      </c>
      <c r="E109" s="43" t="s">
        <v>1667</v>
      </c>
      <c r="F109" s="44">
        <v>6600</v>
      </c>
      <c r="G109" s="83">
        <v>14000</v>
      </c>
      <c r="H109" s="96">
        <f>Silnič.hospodářství!E16</f>
        <v>14000</v>
      </c>
      <c r="I109" s="89"/>
      <c r="J109" s="2889"/>
    </row>
    <row r="110" spans="1:10" x14ac:dyDescent="0.2">
      <c r="A110" s="39"/>
      <c r="B110" s="40" t="s">
        <v>2</v>
      </c>
      <c r="C110" s="69">
        <v>92607</v>
      </c>
      <c r="D110" s="45" t="s">
        <v>19</v>
      </c>
      <c r="E110" s="43" t="s">
        <v>55</v>
      </c>
      <c r="F110" s="44">
        <v>15000</v>
      </c>
      <c r="G110" s="83">
        <v>21000</v>
      </c>
      <c r="H110" s="96">
        <f>'Kultura '!E17</f>
        <v>21000</v>
      </c>
      <c r="I110" s="89"/>
      <c r="J110" s="2889"/>
    </row>
    <row r="111" spans="1:10" x14ac:dyDescent="0.2">
      <c r="A111" s="39"/>
      <c r="B111" s="40" t="s">
        <v>2</v>
      </c>
      <c r="C111" s="69">
        <v>92608</v>
      </c>
      <c r="D111" s="45" t="s">
        <v>21</v>
      </c>
      <c r="E111" s="43" t="s">
        <v>22</v>
      </c>
      <c r="F111" s="44">
        <v>15320</v>
      </c>
      <c r="G111" s="83">
        <v>23700</v>
      </c>
      <c r="H111" s="96">
        <f>ŽP!E16</f>
        <v>23700</v>
      </c>
      <c r="I111" s="89"/>
      <c r="J111" s="2889"/>
    </row>
    <row r="112" spans="1:10" ht="13.5" thickBot="1" x14ac:dyDescent="0.25">
      <c r="A112" s="39"/>
      <c r="B112" s="40" t="s">
        <v>2</v>
      </c>
      <c r="C112" s="69">
        <v>92609</v>
      </c>
      <c r="D112" s="45" t="s">
        <v>23</v>
      </c>
      <c r="E112" s="43" t="s">
        <v>24</v>
      </c>
      <c r="F112" s="44">
        <v>1900</v>
      </c>
      <c r="G112" s="83">
        <v>6400</v>
      </c>
      <c r="H112" s="96">
        <f>Zdravotnictví!E15</f>
        <v>6400</v>
      </c>
      <c r="I112" s="89"/>
      <c r="J112" s="2889"/>
    </row>
    <row r="113" spans="1:10" ht="13.5" thickBot="1" x14ac:dyDescent="0.25">
      <c r="A113" s="12" t="s">
        <v>1</v>
      </c>
      <c r="B113" s="13" t="s">
        <v>6</v>
      </c>
      <c r="C113" s="14">
        <v>927</v>
      </c>
      <c r="D113" s="15" t="s">
        <v>6</v>
      </c>
      <c r="E113" s="16" t="s">
        <v>1681</v>
      </c>
      <c r="F113" s="17">
        <f>F114</f>
        <v>0</v>
      </c>
      <c r="G113" s="80">
        <f>G114</f>
        <v>0</v>
      </c>
      <c r="H113" s="93">
        <f>SUM(H114)</f>
        <v>0</v>
      </c>
      <c r="I113" s="89"/>
      <c r="J113" s="2889"/>
    </row>
    <row r="114" spans="1:10" ht="13.5" thickBot="1" x14ac:dyDescent="0.25">
      <c r="A114" s="24"/>
      <c r="B114" s="25" t="s">
        <v>2</v>
      </c>
      <c r="C114" s="26">
        <v>92708</v>
      </c>
      <c r="D114" s="27" t="s">
        <v>21</v>
      </c>
      <c r="E114" s="43" t="s">
        <v>22</v>
      </c>
      <c r="F114" s="29">
        <v>0</v>
      </c>
      <c r="G114" s="82">
        <v>0</v>
      </c>
      <c r="H114" s="95">
        <v>0</v>
      </c>
      <c r="I114" s="89"/>
      <c r="J114" s="2889"/>
    </row>
    <row r="115" spans="1:10" s="74" customFormat="1" ht="24.75" thickBot="1" x14ac:dyDescent="0.25">
      <c r="A115" s="72" t="s">
        <v>1</v>
      </c>
      <c r="B115" s="3098" t="s">
        <v>65</v>
      </c>
      <c r="C115" s="3099"/>
      <c r="D115" s="3099"/>
      <c r="E115" s="3099"/>
      <c r="F115" s="73">
        <f>F7+F10+F12+F19+F29+F51+F63+F76+F81+F93+F95+F97+F99+F101+F103+F46+F113+F61</f>
        <v>4932507.1950000003</v>
      </c>
      <c r="G115" s="73">
        <f>G7+G10+G12+G19+G29+G51+G63+G76+G81+G93+G95+G97+G99+G101+G103+G46+G113+G61</f>
        <v>6135363.4670000002</v>
      </c>
      <c r="H115" s="73">
        <f>H7+H10+H12+H19+H29+H51+H63+H76+H81+H93+H95+H97+H99+H101+H103+H46+H113+H61</f>
        <v>6135363.4670000002</v>
      </c>
      <c r="I115" s="75"/>
    </row>
    <row r="116" spans="1:10" x14ac:dyDescent="0.2">
      <c r="F116" s="75"/>
      <c r="G116" s="76"/>
      <c r="H116" s="76"/>
      <c r="I116" s="76"/>
      <c r="J116" s="76"/>
    </row>
    <row r="117" spans="1:10" ht="13.5" thickBot="1" x14ac:dyDescent="0.25">
      <c r="G117" s="76"/>
      <c r="J117" s="76"/>
    </row>
    <row r="118" spans="1:10" ht="24.75" customHeight="1" thickBot="1" x14ac:dyDescent="0.25">
      <c r="A118" s="1926" t="s">
        <v>1</v>
      </c>
      <c r="B118" s="3096" t="s">
        <v>1672</v>
      </c>
      <c r="C118" s="3097"/>
      <c r="D118" s="3097"/>
      <c r="E118" s="3097"/>
      <c r="F118" s="1927">
        <v>4932507.2</v>
      </c>
      <c r="G118" s="1927">
        <v>6135363.4699999997</v>
      </c>
      <c r="H118" s="1927">
        <v>6135363.4699999997</v>
      </c>
    </row>
    <row r="119" spans="1:10" ht="13.5" thickBot="1" x14ac:dyDescent="0.25">
      <c r="F119" s="76"/>
      <c r="G119" s="76"/>
    </row>
    <row r="120" spans="1:10" ht="24.75" customHeight="1" thickBot="1" x14ac:dyDescent="0.25">
      <c r="A120" s="1928" t="s">
        <v>1</v>
      </c>
      <c r="B120" s="3094" t="s">
        <v>1671</v>
      </c>
      <c r="C120" s="3095"/>
      <c r="D120" s="3095"/>
      <c r="E120" s="3095"/>
      <c r="F120" s="1929">
        <f>F118-F115</f>
        <v>4.999999888241291E-3</v>
      </c>
      <c r="G120" s="1929">
        <f>G118-G115</f>
        <v>2.9999995604157448E-3</v>
      </c>
      <c r="H120" s="1929">
        <f>H118-H115</f>
        <v>2.9999995604157448E-3</v>
      </c>
    </row>
    <row r="123" spans="1:10" x14ac:dyDescent="0.2">
      <c r="E123" s="76"/>
    </row>
    <row r="132" spans="7:8" ht="13.5" thickBot="1" x14ac:dyDescent="0.25"/>
    <row r="133" spans="7:8" ht="13.5" thickBot="1" x14ac:dyDescent="0.25">
      <c r="G133" s="80">
        <v>43564.390000000007</v>
      </c>
      <c r="H133" s="93">
        <v>43564.390000000007</v>
      </c>
    </row>
    <row r="134" spans="7:8" ht="13.5" thickBot="1" x14ac:dyDescent="0.25">
      <c r="G134" s="80">
        <v>395208</v>
      </c>
      <c r="H134" s="93">
        <v>395208</v>
      </c>
    </row>
    <row r="135" spans="7:8" ht="13.5" thickBot="1" x14ac:dyDescent="0.25">
      <c r="G135" s="80">
        <v>55623.99</v>
      </c>
      <c r="H135" s="93">
        <v>55623.99</v>
      </c>
    </row>
    <row r="136" spans="7:8" ht="13.5" thickBot="1" x14ac:dyDescent="0.25">
      <c r="G136" s="80">
        <v>1606621.3049999999</v>
      </c>
      <c r="H136" s="93">
        <v>1606621.3049999999</v>
      </c>
    </row>
    <row r="137" spans="7:8" ht="13.5" thickBot="1" x14ac:dyDescent="0.25">
      <c r="G137" s="80">
        <v>222085.69</v>
      </c>
      <c r="H137" s="93">
        <v>222085.69</v>
      </c>
    </row>
    <row r="138" spans="7:8" ht="13.5" thickBot="1" x14ac:dyDescent="0.25">
      <c r="G138" s="80">
        <v>12600</v>
      </c>
      <c r="H138" s="93">
        <v>12600</v>
      </c>
    </row>
    <row r="139" spans="7:8" ht="13.5" thickBot="1" x14ac:dyDescent="0.25">
      <c r="G139" s="80">
        <v>325638.41000000003</v>
      </c>
      <c r="H139" s="93">
        <v>325638.41000000003</v>
      </c>
    </row>
    <row r="140" spans="7:8" ht="13.5" thickBot="1" x14ac:dyDescent="0.25">
      <c r="G140" s="80">
        <v>949135.6</v>
      </c>
      <c r="H140" s="93">
        <v>949135.6</v>
      </c>
    </row>
    <row r="141" spans="7:8" ht="13.5" thickBot="1" x14ac:dyDescent="0.25">
      <c r="G141" s="2147">
        <v>1324569.12555</v>
      </c>
      <c r="H141" s="2148">
        <v>1324569.12555</v>
      </c>
    </row>
    <row r="142" spans="7:8" ht="13.5" thickBot="1" x14ac:dyDescent="0.25">
      <c r="G142" s="2147">
        <v>11867.418449999999</v>
      </c>
      <c r="H142" s="2148">
        <v>11867.418449999999</v>
      </c>
    </row>
    <row r="143" spans="7:8" ht="13.5" thickBot="1" x14ac:dyDescent="0.25">
      <c r="G143" s="80">
        <v>935511.33600000001</v>
      </c>
      <c r="H143" s="93">
        <v>935511.33600000001</v>
      </c>
    </row>
    <row r="144" spans="7:8" ht="13.5" thickBot="1" x14ac:dyDescent="0.25">
      <c r="G144" s="80">
        <v>39000</v>
      </c>
      <c r="H144" s="93">
        <v>39000</v>
      </c>
    </row>
    <row r="145" spans="7:8" ht="13.5" thickBot="1" x14ac:dyDescent="0.25">
      <c r="G145" s="80">
        <v>10538.2</v>
      </c>
      <c r="H145" s="93">
        <v>10538.2</v>
      </c>
    </row>
    <row r="146" spans="7:8" ht="13.5" thickBot="1" x14ac:dyDescent="0.25">
      <c r="G146" s="80">
        <v>10000</v>
      </c>
      <c r="H146" s="93">
        <v>10000</v>
      </c>
    </row>
    <row r="147" spans="7:8" ht="13.5" thickBot="1" x14ac:dyDescent="0.25">
      <c r="G147" s="80">
        <v>35000</v>
      </c>
      <c r="H147" s="93">
        <v>35000</v>
      </c>
    </row>
    <row r="148" spans="7:8" ht="13.5" thickBot="1" x14ac:dyDescent="0.25">
      <c r="G148" s="80">
        <v>2000</v>
      </c>
      <c r="H148" s="93">
        <v>2000</v>
      </c>
    </row>
    <row r="149" spans="7:8" ht="13.5" thickBot="1" x14ac:dyDescent="0.25">
      <c r="G149" s="80">
        <v>156400</v>
      </c>
      <c r="H149" s="93">
        <v>156400</v>
      </c>
    </row>
    <row r="150" spans="7:8" ht="13.5" thickBot="1" x14ac:dyDescent="0.25">
      <c r="G150" s="80">
        <v>0</v>
      </c>
      <c r="H150" s="93">
        <v>0</v>
      </c>
    </row>
  </sheetData>
  <autoFilter ref="A6:J116" xr:uid="{00000000-0001-0000-0100-000000000000}"/>
  <mergeCells count="5">
    <mergeCell ref="B120:E120"/>
    <mergeCell ref="B118:E118"/>
    <mergeCell ref="B115:E115"/>
    <mergeCell ref="A1:H1"/>
    <mergeCell ref="A3:H3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97" orientation="portrait" r:id="rId1"/>
  <headerFooter alignWithMargins="0"/>
  <rowBreaks count="1" manualBreakCount="1">
    <brk id="6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5E3A-F066-4350-813B-A7F2704F6EBC}">
  <sheetPr>
    <tabColor theme="7" tint="0.59999389629810485"/>
  </sheetPr>
  <dimension ref="A1:V201"/>
  <sheetViews>
    <sheetView topLeftCell="A99" zoomScaleNormal="100" zoomScaleSheetLayoutView="75" workbookViewId="0">
      <selection activeCell="K109" sqref="K109"/>
    </sheetView>
  </sheetViews>
  <sheetFormatPr defaultColWidth="9.140625" defaultRowHeight="11.25" x14ac:dyDescent="0.2"/>
  <cols>
    <col min="1" max="1" width="8.7109375" style="181" customWidth="1"/>
    <col min="2" max="2" width="3.5703125" style="183" customWidth="1"/>
    <col min="3" max="3" width="10.28515625" style="181" customWidth="1"/>
    <col min="4" max="4" width="49.42578125" style="181" customWidth="1"/>
    <col min="5" max="5" width="11" style="181" customWidth="1"/>
    <col min="6" max="6" width="12.140625" style="181" customWidth="1"/>
    <col min="7" max="7" width="11.5703125" style="181" customWidth="1"/>
    <col min="8" max="8" width="9.42578125" style="183" customWidth="1"/>
    <col min="9" max="9" width="9.140625" style="181"/>
    <col min="10" max="10" width="9.140625" style="182"/>
    <col min="11" max="11" width="8.85546875" style="182" customWidth="1"/>
    <col min="12" max="12" width="9" style="181" customWidth="1"/>
    <col min="13" max="13" width="8.85546875" style="181" customWidth="1"/>
    <col min="14" max="16384" width="9.140625" style="181"/>
  </cols>
  <sheetData>
    <row r="1" spans="1:22" ht="18" customHeight="1" x14ac:dyDescent="0.25">
      <c r="A1" s="3059" t="s">
        <v>2161</v>
      </c>
      <c r="B1" s="3059"/>
      <c r="C1" s="3059"/>
      <c r="D1" s="3059"/>
      <c r="E1" s="3059"/>
      <c r="F1" s="3059"/>
      <c r="G1" s="3059"/>
      <c r="H1" s="90"/>
    </row>
    <row r="2" spans="1:22" ht="12.75" customHeight="1" x14ac:dyDescent="0.2"/>
    <row r="3" spans="1:22" s="3" customFormat="1" ht="15.75" x14ac:dyDescent="0.25">
      <c r="A3" s="3100" t="s">
        <v>104</v>
      </c>
      <c r="B3" s="3100"/>
      <c r="C3" s="3100"/>
      <c r="D3" s="3100"/>
      <c r="E3" s="3100"/>
      <c r="F3" s="3100"/>
      <c r="G3" s="3100"/>
      <c r="H3" s="91"/>
      <c r="I3" s="184"/>
      <c r="J3" s="185"/>
      <c r="K3" s="185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s="3" customFormat="1" ht="15.75" x14ac:dyDescent="0.25">
      <c r="B4" s="158"/>
      <c r="C4" s="158"/>
      <c r="D4" s="158"/>
      <c r="E4" s="158"/>
      <c r="F4" s="158"/>
      <c r="G4" s="158"/>
      <c r="H4" s="158"/>
      <c r="I4" s="184"/>
      <c r="J4" s="185"/>
      <c r="K4" s="185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5" spans="1:22" s="159" customFormat="1" ht="15.75" customHeight="1" x14ac:dyDescent="0.25">
      <c r="B5" s="160"/>
      <c r="C5" s="3126" t="s">
        <v>2162</v>
      </c>
      <c r="D5" s="3126"/>
      <c r="E5" s="3126"/>
      <c r="F5" s="161"/>
      <c r="G5" s="161"/>
      <c r="H5" s="161"/>
      <c r="I5" s="186"/>
      <c r="J5" s="187"/>
      <c r="K5" s="187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</row>
    <row r="6" spans="1:22" s="188" customFormat="1" ht="12" thickBot="1" x14ac:dyDescent="0.3">
      <c r="B6" s="189"/>
      <c r="C6" s="189"/>
      <c r="D6" s="189"/>
      <c r="E6" s="162" t="s">
        <v>105</v>
      </c>
      <c r="F6" s="162"/>
      <c r="G6" s="190"/>
      <c r="J6" s="191"/>
      <c r="K6" s="191"/>
    </row>
    <row r="7" spans="1:22" s="192" customFormat="1" ht="12.75" customHeight="1" x14ac:dyDescent="0.25">
      <c r="B7" s="334"/>
      <c r="C7" s="3122" t="s">
        <v>140</v>
      </c>
      <c r="D7" s="3119" t="s">
        <v>141</v>
      </c>
      <c r="E7" s="3113" t="s">
        <v>2178</v>
      </c>
      <c r="F7" s="87"/>
      <c r="H7" s="188"/>
      <c r="I7" s="188"/>
      <c r="J7" s="191"/>
      <c r="K7" s="191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</row>
    <row r="8" spans="1:22" s="188" customFormat="1" ht="12.75" customHeight="1" thickBot="1" x14ac:dyDescent="0.3">
      <c r="B8" s="334"/>
      <c r="C8" s="3123"/>
      <c r="D8" s="3121"/>
      <c r="E8" s="3114"/>
      <c r="F8" s="87"/>
      <c r="J8" s="191"/>
      <c r="K8" s="191"/>
    </row>
    <row r="9" spans="1:22" s="188" customFormat="1" ht="12.75" customHeight="1" thickBot="1" x14ac:dyDescent="0.3">
      <c r="B9" s="163"/>
      <c r="C9" s="164" t="s">
        <v>102</v>
      </c>
      <c r="D9" s="165" t="s">
        <v>142</v>
      </c>
      <c r="E9" s="166">
        <f>SUM(E10:E17)</f>
        <v>71535.11</v>
      </c>
      <c r="F9" s="167"/>
      <c r="H9" s="193"/>
      <c r="J9" s="191"/>
      <c r="K9" s="191"/>
    </row>
    <row r="10" spans="1:22" s="194" customFormat="1" ht="12.75" customHeight="1" x14ac:dyDescent="0.2">
      <c r="B10" s="168"/>
      <c r="C10" s="169" t="s">
        <v>143</v>
      </c>
      <c r="D10" s="170" t="s">
        <v>144</v>
      </c>
      <c r="E10" s="171">
        <f>F24</f>
        <v>4994.8</v>
      </c>
      <c r="F10" s="172"/>
      <c r="H10" s="193"/>
      <c r="J10" s="195"/>
      <c r="K10" s="196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</row>
    <row r="11" spans="1:22" s="194" customFormat="1" ht="12.75" customHeight="1" x14ac:dyDescent="0.2">
      <c r="B11" s="168"/>
      <c r="C11" s="173" t="s">
        <v>145</v>
      </c>
      <c r="D11" s="174" t="s">
        <v>146</v>
      </c>
      <c r="E11" s="175">
        <f>F48</f>
        <v>17514</v>
      </c>
      <c r="F11" s="172"/>
      <c r="H11" s="193"/>
      <c r="J11" s="195"/>
      <c r="K11" s="196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</row>
    <row r="12" spans="1:22" s="194" customFormat="1" ht="12.75" customHeight="1" x14ac:dyDescent="0.2">
      <c r="B12" s="168"/>
      <c r="C12" s="173" t="s">
        <v>1385</v>
      </c>
      <c r="D12" s="174" t="s">
        <v>1386</v>
      </c>
      <c r="E12" s="175">
        <f>F111</f>
        <v>650</v>
      </c>
      <c r="F12" s="172"/>
      <c r="H12" s="193"/>
      <c r="J12" s="195"/>
      <c r="K12" s="196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1:22" s="194" customFormat="1" ht="12.75" customHeight="1" x14ac:dyDescent="0.2">
      <c r="B13" s="168"/>
      <c r="C13" s="173" t="s">
        <v>147</v>
      </c>
      <c r="D13" s="174" t="s">
        <v>148</v>
      </c>
      <c r="E13" s="176">
        <f>F121</f>
        <v>18846</v>
      </c>
      <c r="F13" s="172"/>
      <c r="H13" s="193"/>
      <c r="J13" s="195"/>
      <c r="K13" s="196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</row>
    <row r="14" spans="1:22" s="194" customFormat="1" ht="12.75" customHeight="1" x14ac:dyDescent="0.2">
      <c r="B14" s="168"/>
      <c r="C14" s="173" t="s">
        <v>149</v>
      </c>
      <c r="D14" s="174" t="s">
        <v>1469</v>
      </c>
      <c r="E14" s="176">
        <f>F158</f>
        <v>0</v>
      </c>
      <c r="F14" s="177"/>
      <c r="H14" s="193"/>
      <c r="J14" s="195"/>
      <c r="K14" s="196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22" s="194" customFormat="1" ht="12.75" customHeight="1" x14ac:dyDescent="0.2">
      <c r="B15" s="168"/>
      <c r="C15" s="173" t="s">
        <v>306</v>
      </c>
      <c r="D15" s="174" t="s">
        <v>1476</v>
      </c>
      <c r="E15" s="176">
        <f>F166</f>
        <v>530.30999999999995</v>
      </c>
      <c r="F15" s="177"/>
      <c r="H15" s="193"/>
      <c r="J15" s="195"/>
      <c r="K15" s="196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1:22" s="194" customFormat="1" ht="12.75" customHeight="1" x14ac:dyDescent="0.2">
      <c r="B16" s="168"/>
      <c r="C16" s="173" t="s">
        <v>150</v>
      </c>
      <c r="D16" s="174" t="s">
        <v>1470</v>
      </c>
      <c r="E16" s="176">
        <f>F186</f>
        <v>10000</v>
      </c>
      <c r="F16" s="177"/>
      <c r="H16" s="193"/>
      <c r="J16" s="195"/>
      <c r="K16" s="196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s="194" customFormat="1" ht="12.75" customHeight="1" thickBot="1" x14ac:dyDescent="0.25">
      <c r="B17" s="168"/>
      <c r="C17" s="1533" t="s">
        <v>151</v>
      </c>
      <c r="D17" s="1534" t="s">
        <v>1471</v>
      </c>
      <c r="E17" s="1331">
        <f>F174</f>
        <v>19000</v>
      </c>
      <c r="F17" s="177"/>
      <c r="H17" s="185"/>
      <c r="J17" s="195"/>
      <c r="K17" s="196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s="3" customFormat="1" ht="12" customHeight="1" x14ac:dyDescent="0.25">
      <c r="B18" s="178"/>
      <c r="C18" s="2"/>
      <c r="D18" s="2"/>
      <c r="E18" s="2"/>
      <c r="F18" s="2"/>
      <c r="H18" s="184"/>
      <c r="I18" s="184"/>
      <c r="J18" s="185"/>
      <c r="K18" s="185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</row>
    <row r="19" spans="1:22" s="3" customFormat="1" ht="12" customHeight="1" x14ac:dyDescent="0.25">
      <c r="B19" s="178"/>
      <c r="C19" s="2"/>
      <c r="D19" s="2"/>
      <c r="E19" s="2"/>
      <c r="F19" s="2"/>
      <c r="G19" s="179"/>
      <c r="H19" s="197"/>
      <c r="I19" s="184"/>
      <c r="J19" s="185"/>
      <c r="K19" s="185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</row>
    <row r="20" spans="1:22" s="159" customFormat="1" ht="18.75" customHeight="1" x14ac:dyDescent="0.25">
      <c r="B20" s="180" t="s">
        <v>152</v>
      </c>
      <c r="C20" s="180"/>
      <c r="D20" s="180"/>
      <c r="E20" s="180"/>
      <c r="F20" s="180"/>
      <c r="G20" s="180"/>
      <c r="H20" s="161"/>
      <c r="I20" s="186"/>
      <c r="J20" s="187"/>
      <c r="K20" s="187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</row>
    <row r="21" spans="1:22" s="188" customFormat="1" ht="12" thickBot="1" x14ac:dyDescent="0.3">
      <c r="B21" s="189"/>
      <c r="C21" s="189"/>
      <c r="D21" s="189"/>
      <c r="E21" s="162"/>
      <c r="F21" s="162"/>
      <c r="G21" s="162" t="s">
        <v>105</v>
      </c>
      <c r="H21" s="190"/>
      <c r="J21" s="191"/>
      <c r="K21" s="191"/>
    </row>
    <row r="22" spans="1:22" s="192" customFormat="1" ht="16.5" customHeight="1" x14ac:dyDescent="0.25">
      <c r="A22" s="3103" t="s">
        <v>2151</v>
      </c>
      <c r="B22" s="3122" t="s">
        <v>153</v>
      </c>
      <c r="C22" s="3107" t="s">
        <v>154</v>
      </c>
      <c r="D22" s="3119" t="s">
        <v>155</v>
      </c>
      <c r="E22" s="3111" t="s">
        <v>2160</v>
      </c>
      <c r="F22" s="3113" t="s">
        <v>2153</v>
      </c>
      <c r="G22" s="3101" t="s">
        <v>156</v>
      </c>
      <c r="H22" s="188"/>
      <c r="I22" s="191"/>
      <c r="J22" s="191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</row>
    <row r="23" spans="1:22" s="188" customFormat="1" ht="18" customHeight="1" thickBot="1" x14ac:dyDescent="0.3">
      <c r="A23" s="3104"/>
      <c r="B23" s="3123"/>
      <c r="C23" s="3108"/>
      <c r="D23" s="3121"/>
      <c r="E23" s="3112"/>
      <c r="F23" s="3114"/>
      <c r="G23" s="3102"/>
      <c r="I23" s="191"/>
      <c r="J23" s="191"/>
    </row>
    <row r="24" spans="1:22" s="188" customFormat="1" ht="12.75" customHeight="1" thickBot="1" x14ac:dyDescent="0.3">
      <c r="A24" s="200">
        <f>A25+A30</f>
        <v>4894.8</v>
      </c>
      <c r="B24" s="198" t="s">
        <v>2</v>
      </c>
      <c r="C24" s="199" t="s">
        <v>157</v>
      </c>
      <c r="D24" s="165" t="s">
        <v>158</v>
      </c>
      <c r="E24" s="200">
        <f>E25+E30</f>
        <v>4994.8</v>
      </c>
      <c r="F24" s="166">
        <f>F25+F30</f>
        <v>4994.8</v>
      </c>
      <c r="G24" s="201" t="s">
        <v>6</v>
      </c>
      <c r="H24" s="191"/>
      <c r="I24" s="191"/>
      <c r="J24" s="191"/>
    </row>
    <row r="25" spans="1:22" s="188" customFormat="1" ht="12.75" customHeight="1" x14ac:dyDescent="0.25">
      <c r="A25" s="202">
        <f>SUM(A26:A29)</f>
        <v>3142.8</v>
      </c>
      <c r="B25" s="203" t="s">
        <v>159</v>
      </c>
      <c r="C25" s="204" t="s">
        <v>6</v>
      </c>
      <c r="D25" s="205" t="s">
        <v>160</v>
      </c>
      <c r="E25" s="206">
        <f>SUM(E26:E29)</f>
        <v>3142.8</v>
      </c>
      <c r="F25" s="207">
        <f>SUM(F26:F29)</f>
        <v>3142.8</v>
      </c>
      <c r="G25" s="208"/>
      <c r="H25" s="191"/>
      <c r="I25" s="191"/>
      <c r="J25" s="191"/>
    </row>
    <row r="26" spans="1:22" s="194" customFormat="1" ht="12.75" customHeight="1" x14ac:dyDescent="0.25">
      <c r="A26" s="2416">
        <v>300</v>
      </c>
      <c r="B26" s="2417" t="s">
        <v>159</v>
      </c>
      <c r="C26" s="2418" t="s">
        <v>161</v>
      </c>
      <c r="D26" s="2419" t="s">
        <v>162</v>
      </c>
      <c r="E26" s="2420">
        <v>300</v>
      </c>
      <c r="F26" s="582">
        <v>300</v>
      </c>
      <c r="G26" s="2421"/>
      <c r="H26" s="188"/>
      <c r="I26" s="191"/>
      <c r="J26" s="191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</row>
    <row r="27" spans="1:22" s="194" customFormat="1" ht="12.75" customHeight="1" x14ac:dyDescent="0.25">
      <c r="A27" s="1184">
        <v>1532.8</v>
      </c>
      <c r="B27" s="2422" t="s">
        <v>159</v>
      </c>
      <c r="C27" s="2423" t="s">
        <v>161</v>
      </c>
      <c r="D27" s="2424" t="s">
        <v>163</v>
      </c>
      <c r="E27" s="1185">
        <v>1532.8</v>
      </c>
      <c r="F27" s="789">
        <v>1532.8</v>
      </c>
      <c r="G27" s="2425"/>
      <c r="H27" s="188"/>
      <c r="I27" s="191"/>
      <c r="J27" s="191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1:22" s="194" customFormat="1" ht="12.75" customHeight="1" x14ac:dyDescent="0.25">
      <c r="A28" s="1184">
        <v>810</v>
      </c>
      <c r="B28" s="2417" t="s">
        <v>159</v>
      </c>
      <c r="C28" s="2418" t="s">
        <v>161</v>
      </c>
      <c r="D28" s="2419" t="s">
        <v>164</v>
      </c>
      <c r="E28" s="1185">
        <v>810</v>
      </c>
      <c r="F28" s="789">
        <v>810</v>
      </c>
      <c r="G28" s="2421"/>
      <c r="H28" s="188"/>
      <c r="I28" s="191"/>
      <c r="J28" s="191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</row>
    <row r="29" spans="1:22" s="194" customFormat="1" ht="12.75" customHeight="1" x14ac:dyDescent="0.25">
      <c r="A29" s="1187">
        <v>500</v>
      </c>
      <c r="B29" s="2422" t="s">
        <v>159</v>
      </c>
      <c r="C29" s="2423" t="s">
        <v>161</v>
      </c>
      <c r="D29" s="2424" t="s">
        <v>165</v>
      </c>
      <c r="E29" s="1190">
        <f>232.8+267.2</f>
        <v>500</v>
      </c>
      <c r="F29" s="579">
        <v>500</v>
      </c>
      <c r="G29" s="2425"/>
      <c r="H29" s="188"/>
      <c r="I29" s="191"/>
      <c r="J29" s="191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2" s="194" customFormat="1" ht="12.75" customHeight="1" x14ac:dyDescent="0.25">
      <c r="A30" s="2426">
        <f>SUM(A31:A41)</f>
        <v>1752</v>
      </c>
      <c r="B30" s="2427" t="s">
        <v>159</v>
      </c>
      <c r="C30" s="2423" t="s">
        <v>6</v>
      </c>
      <c r="D30" s="2428" t="s">
        <v>166</v>
      </c>
      <c r="E30" s="2429">
        <f>SUM(E31:E41)</f>
        <v>1852</v>
      </c>
      <c r="F30" s="2430">
        <f>SUM(F31:F41)</f>
        <v>1852</v>
      </c>
      <c r="G30" s="2431"/>
      <c r="H30" s="210"/>
      <c r="I30" s="191"/>
      <c r="J30" s="191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2" s="194" customFormat="1" ht="12.75" customHeight="1" x14ac:dyDescent="0.25">
      <c r="A31" s="1184">
        <v>270</v>
      </c>
      <c r="B31" s="2422" t="s">
        <v>159</v>
      </c>
      <c r="C31" s="2423" t="s">
        <v>161</v>
      </c>
      <c r="D31" s="2424" t="s">
        <v>167</v>
      </c>
      <c r="E31" s="1185">
        <v>270</v>
      </c>
      <c r="F31" s="789">
        <v>270</v>
      </c>
      <c r="G31" s="2425"/>
      <c r="H31" s="210"/>
      <c r="I31" s="191"/>
      <c r="J31" s="19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</row>
    <row r="32" spans="1:22" s="212" customFormat="1" ht="12.75" customHeight="1" x14ac:dyDescent="0.25">
      <c r="A32" s="758">
        <v>250</v>
      </c>
      <c r="B32" s="2417" t="s">
        <v>168</v>
      </c>
      <c r="C32" s="2418" t="s">
        <v>161</v>
      </c>
      <c r="D32" s="2419" t="s">
        <v>169</v>
      </c>
      <c r="E32" s="642">
        <v>250</v>
      </c>
      <c r="F32" s="683">
        <v>250</v>
      </c>
      <c r="G32" s="2421"/>
      <c r="H32" s="188"/>
      <c r="I32" s="191"/>
      <c r="J32" s="233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spans="1:22" s="212" customFormat="1" ht="12.75" customHeight="1" x14ac:dyDescent="0.25">
      <c r="A33" s="758">
        <v>100</v>
      </c>
      <c r="B33" s="2422" t="s">
        <v>168</v>
      </c>
      <c r="C33" s="2423" t="s">
        <v>170</v>
      </c>
      <c r="D33" s="2424" t="s">
        <v>171</v>
      </c>
      <c r="E33" s="642">
        <v>100</v>
      </c>
      <c r="F33" s="683">
        <v>100</v>
      </c>
      <c r="G33" s="2425"/>
      <c r="H33" s="188"/>
      <c r="I33" s="191"/>
      <c r="J33" s="233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2" s="194" customFormat="1" ht="12.75" customHeight="1" x14ac:dyDescent="0.25">
      <c r="A34" s="758">
        <v>382</v>
      </c>
      <c r="B34" s="2422" t="s">
        <v>168</v>
      </c>
      <c r="C34" s="2423" t="s">
        <v>172</v>
      </c>
      <c r="D34" s="2424" t="s">
        <v>173</v>
      </c>
      <c r="E34" s="642">
        <v>332</v>
      </c>
      <c r="F34" s="683">
        <v>332</v>
      </c>
      <c r="G34" s="2425"/>
      <c r="H34" s="188"/>
      <c r="I34" s="191"/>
      <c r="J34" s="233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2" s="212" customFormat="1" ht="12.75" customHeight="1" x14ac:dyDescent="0.25">
      <c r="A35" s="758">
        <v>100</v>
      </c>
      <c r="B35" s="2432" t="s">
        <v>168</v>
      </c>
      <c r="C35" s="2433" t="s">
        <v>174</v>
      </c>
      <c r="D35" s="2434" t="s">
        <v>175</v>
      </c>
      <c r="E35" s="642">
        <v>100</v>
      </c>
      <c r="F35" s="683">
        <v>100</v>
      </c>
      <c r="G35" s="2435"/>
      <c r="H35" s="188"/>
      <c r="I35" s="191"/>
      <c r="J35" s="233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2" s="212" customFormat="1" ht="12.75" customHeight="1" x14ac:dyDescent="0.25">
      <c r="A36" s="758">
        <v>250</v>
      </c>
      <c r="B36" s="2432" t="s">
        <v>168</v>
      </c>
      <c r="C36" s="2433" t="s">
        <v>176</v>
      </c>
      <c r="D36" s="2434" t="s">
        <v>177</v>
      </c>
      <c r="E36" s="642">
        <v>300</v>
      </c>
      <c r="F36" s="683">
        <v>300</v>
      </c>
      <c r="G36" s="2435"/>
      <c r="H36" s="188"/>
      <c r="I36" s="191"/>
      <c r="J36" s="233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2" s="212" customFormat="1" ht="12.75" customHeight="1" x14ac:dyDescent="0.25">
      <c r="A37" s="758">
        <v>150</v>
      </c>
      <c r="B37" s="2432" t="s">
        <v>168</v>
      </c>
      <c r="C37" s="2433" t="s">
        <v>178</v>
      </c>
      <c r="D37" s="2434" t="s">
        <v>179</v>
      </c>
      <c r="E37" s="642">
        <v>150</v>
      </c>
      <c r="F37" s="683">
        <v>150</v>
      </c>
      <c r="G37" s="2435"/>
      <c r="H37" s="188"/>
      <c r="I37" s="191"/>
      <c r="J37" s="233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2" s="212" customFormat="1" ht="12.75" customHeight="1" x14ac:dyDescent="0.25">
      <c r="A38" s="758">
        <v>100</v>
      </c>
      <c r="B38" s="2432" t="s">
        <v>168</v>
      </c>
      <c r="C38" s="2433" t="s">
        <v>180</v>
      </c>
      <c r="D38" s="2434" t="s">
        <v>181</v>
      </c>
      <c r="E38" s="642">
        <v>150</v>
      </c>
      <c r="F38" s="683">
        <v>150</v>
      </c>
      <c r="G38" s="2435"/>
      <c r="H38" s="188"/>
      <c r="I38" s="191"/>
      <c r="J38" s="233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</row>
    <row r="39" spans="1:22" s="212" customFormat="1" ht="12.75" customHeight="1" x14ac:dyDescent="0.25">
      <c r="A39" s="758">
        <v>30</v>
      </c>
      <c r="B39" s="2432" t="s">
        <v>168</v>
      </c>
      <c r="C39" s="2433" t="s">
        <v>182</v>
      </c>
      <c r="D39" s="2434" t="s">
        <v>183</v>
      </c>
      <c r="E39" s="642">
        <v>30</v>
      </c>
      <c r="F39" s="683">
        <v>30</v>
      </c>
      <c r="G39" s="2435"/>
      <c r="H39" s="188"/>
      <c r="I39" s="191"/>
      <c r="J39" s="233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</row>
    <row r="40" spans="1:22" s="212" customFormat="1" ht="12.75" customHeight="1" x14ac:dyDescent="0.25">
      <c r="A40" s="758">
        <v>50</v>
      </c>
      <c r="B40" s="2436" t="s">
        <v>168</v>
      </c>
      <c r="C40" s="2437" t="s">
        <v>184</v>
      </c>
      <c r="D40" s="2438" t="s">
        <v>185</v>
      </c>
      <c r="E40" s="642">
        <v>50</v>
      </c>
      <c r="F40" s="683">
        <v>50</v>
      </c>
      <c r="G40" s="2439"/>
      <c r="H40" s="188"/>
      <c r="I40" s="191"/>
      <c r="J40" s="233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</row>
    <row r="41" spans="1:22" s="212" customFormat="1" ht="12.75" customHeight="1" thickBot="1" x14ac:dyDescent="0.3">
      <c r="A41" s="2440">
        <v>70</v>
      </c>
      <c r="B41" s="2441" t="s">
        <v>168</v>
      </c>
      <c r="C41" s="2442" t="s">
        <v>186</v>
      </c>
      <c r="D41" s="2443" t="s">
        <v>187</v>
      </c>
      <c r="E41" s="488">
        <v>120</v>
      </c>
      <c r="F41" s="2444">
        <v>120</v>
      </c>
      <c r="G41" s="2445"/>
      <c r="H41" s="188"/>
      <c r="I41" s="191"/>
      <c r="J41" s="233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</row>
    <row r="42" spans="1:22" s="213" customFormat="1" ht="12.75" customHeight="1" x14ac:dyDescent="0.25">
      <c r="B42" s="214"/>
      <c r="C42" s="214"/>
      <c r="D42" s="214"/>
      <c r="E42" s="214"/>
      <c r="F42" s="214"/>
      <c r="G42" s="214"/>
      <c r="H42" s="214"/>
      <c r="I42" s="215"/>
      <c r="J42" s="216"/>
      <c r="K42" s="211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</row>
    <row r="43" spans="1:22" s="213" customFormat="1" ht="12" customHeight="1" x14ac:dyDescent="0.25">
      <c r="B43" s="214"/>
      <c r="C43" s="214"/>
      <c r="D43" s="214"/>
      <c r="E43" s="214"/>
      <c r="F43" s="214"/>
      <c r="G43" s="214"/>
      <c r="H43" s="214"/>
      <c r="I43" s="215"/>
      <c r="J43" s="216"/>
      <c r="K43" s="211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</row>
    <row r="44" spans="1:22" s="159" customFormat="1" ht="18.75" customHeight="1" x14ac:dyDescent="0.25">
      <c r="B44" s="180" t="s">
        <v>188</v>
      </c>
      <c r="C44" s="180"/>
      <c r="D44" s="180"/>
      <c r="E44" s="180"/>
      <c r="F44" s="180"/>
      <c r="G44" s="180"/>
      <c r="H44" s="160"/>
      <c r="I44" s="186"/>
      <c r="J44" s="187"/>
      <c r="K44" s="187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</row>
    <row r="45" spans="1:22" s="188" customFormat="1" ht="12" thickBot="1" x14ac:dyDescent="0.3">
      <c r="B45" s="189"/>
      <c r="C45" s="189"/>
      <c r="D45" s="189"/>
      <c r="E45" s="217"/>
      <c r="F45" s="217"/>
      <c r="G45" s="162" t="s">
        <v>105</v>
      </c>
      <c r="H45" s="190"/>
      <c r="J45" s="191"/>
      <c r="K45" s="191"/>
    </row>
    <row r="46" spans="1:22" s="192" customFormat="1" ht="16.5" customHeight="1" x14ac:dyDescent="0.25">
      <c r="A46" s="3103" t="s">
        <v>2151</v>
      </c>
      <c r="B46" s="3122" t="s">
        <v>153</v>
      </c>
      <c r="C46" s="3107" t="s">
        <v>154</v>
      </c>
      <c r="D46" s="3124" t="s">
        <v>189</v>
      </c>
      <c r="E46" s="3111" t="s">
        <v>2160</v>
      </c>
      <c r="F46" s="3113" t="s">
        <v>2153</v>
      </c>
      <c r="G46" s="3101" t="s">
        <v>156</v>
      </c>
      <c r="H46" s="188"/>
      <c r="I46" s="191"/>
      <c r="J46" s="191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1:22" s="188" customFormat="1" ht="18" customHeight="1" thickBot="1" x14ac:dyDescent="0.3">
      <c r="A47" s="3104"/>
      <c r="B47" s="3123"/>
      <c r="C47" s="3108"/>
      <c r="D47" s="3125"/>
      <c r="E47" s="3112"/>
      <c r="F47" s="3114"/>
      <c r="G47" s="3102"/>
      <c r="I47" s="191"/>
      <c r="J47" s="191"/>
    </row>
    <row r="48" spans="1:22" s="188" customFormat="1" ht="12.75" customHeight="1" thickBot="1" x14ac:dyDescent="0.3">
      <c r="A48" s="166">
        <f>A49+A61</f>
        <v>17601</v>
      </c>
      <c r="B48" s="218" t="s">
        <v>2</v>
      </c>
      <c r="C48" s="219" t="s">
        <v>157</v>
      </c>
      <c r="D48" s="165" t="s">
        <v>158</v>
      </c>
      <c r="E48" s="166">
        <f>+E49+E61</f>
        <v>17514</v>
      </c>
      <c r="F48" s="166">
        <f>F49+F61</f>
        <v>17514</v>
      </c>
      <c r="G48" s="201" t="s">
        <v>6</v>
      </c>
      <c r="I48" s="191"/>
      <c r="J48" s="191"/>
    </row>
    <row r="49" spans="1:21" s="212" customFormat="1" ht="12.75" customHeight="1" x14ac:dyDescent="0.25">
      <c r="A49" s="1036">
        <f>SUM(A50:A60)</f>
        <v>1751</v>
      </c>
      <c r="B49" s="1181" t="s">
        <v>159</v>
      </c>
      <c r="C49" s="1038" t="s">
        <v>6</v>
      </c>
      <c r="D49" s="2408" t="s">
        <v>190</v>
      </c>
      <c r="E49" s="1145">
        <f>SUM(E50:E60)</f>
        <v>1514</v>
      </c>
      <c r="F49" s="1041">
        <f>SUM(F50:F60)</f>
        <v>1514</v>
      </c>
      <c r="G49" s="1944"/>
      <c r="H49" s="191"/>
      <c r="I49" s="191"/>
      <c r="J49" s="191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</row>
    <row r="50" spans="1:21" s="212" customFormat="1" ht="12.75" customHeight="1" x14ac:dyDescent="0.25">
      <c r="A50" s="269">
        <v>190</v>
      </c>
      <c r="B50" s="630" t="s">
        <v>168</v>
      </c>
      <c r="C50" s="271" t="s">
        <v>191</v>
      </c>
      <c r="D50" s="1043" t="s">
        <v>192</v>
      </c>
      <c r="E50" s="273">
        <v>190</v>
      </c>
      <c r="F50" s="274">
        <v>190</v>
      </c>
      <c r="G50" s="229"/>
      <c r="H50" s="188"/>
      <c r="I50" s="230"/>
      <c r="J50" s="191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</row>
    <row r="51" spans="1:21" s="212" customFormat="1" ht="12.75" customHeight="1" x14ac:dyDescent="0.25">
      <c r="A51" s="269">
        <v>85</v>
      </c>
      <c r="B51" s="630" t="s">
        <v>168</v>
      </c>
      <c r="C51" s="271" t="s">
        <v>193</v>
      </c>
      <c r="D51" s="1043" t="s">
        <v>194</v>
      </c>
      <c r="E51" s="273">
        <v>95</v>
      </c>
      <c r="F51" s="274">
        <v>95</v>
      </c>
      <c r="G51" s="229"/>
      <c r="H51" s="188"/>
      <c r="I51" s="230"/>
      <c r="J51" s="191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</row>
    <row r="52" spans="1:21" s="212" customFormat="1" ht="12.75" customHeight="1" x14ac:dyDescent="0.25">
      <c r="A52" s="269">
        <v>333</v>
      </c>
      <c r="B52" s="630" t="s">
        <v>168</v>
      </c>
      <c r="C52" s="271" t="s">
        <v>195</v>
      </c>
      <c r="D52" s="1043" t="s">
        <v>196</v>
      </c>
      <c r="E52" s="273">
        <v>0</v>
      </c>
      <c r="F52" s="274">
        <v>0</v>
      </c>
      <c r="G52" s="229"/>
      <c r="H52" s="188"/>
      <c r="I52" s="191"/>
      <c r="J52" s="191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</row>
    <row r="53" spans="1:21" s="212" customFormat="1" ht="12.75" customHeight="1" x14ac:dyDescent="0.25">
      <c r="A53" s="269">
        <v>130</v>
      </c>
      <c r="B53" s="630" t="s">
        <v>168</v>
      </c>
      <c r="C53" s="271" t="s">
        <v>197</v>
      </c>
      <c r="D53" s="1043" t="s">
        <v>198</v>
      </c>
      <c r="E53" s="273">
        <v>130</v>
      </c>
      <c r="F53" s="274">
        <v>130</v>
      </c>
      <c r="G53" s="229"/>
      <c r="H53" s="188"/>
      <c r="I53" s="191"/>
      <c r="J53" s="191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</row>
    <row r="54" spans="1:21" s="194" customFormat="1" ht="12.75" customHeight="1" x14ac:dyDescent="0.25">
      <c r="A54" s="269">
        <v>15</v>
      </c>
      <c r="B54" s="630" t="s">
        <v>168</v>
      </c>
      <c r="C54" s="271" t="s">
        <v>199</v>
      </c>
      <c r="D54" s="1043" t="s">
        <v>200</v>
      </c>
      <c r="E54" s="273">
        <v>15</v>
      </c>
      <c r="F54" s="274">
        <v>15</v>
      </c>
      <c r="G54" s="229"/>
      <c r="H54" s="188"/>
      <c r="I54" s="191"/>
      <c r="J54" s="191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</row>
    <row r="55" spans="1:21" s="188" customFormat="1" ht="12.75" customHeight="1" x14ac:dyDescent="0.25">
      <c r="A55" s="269">
        <v>140</v>
      </c>
      <c r="B55" s="630" t="s">
        <v>168</v>
      </c>
      <c r="C55" s="271" t="s">
        <v>201</v>
      </c>
      <c r="D55" s="1043" t="s">
        <v>202</v>
      </c>
      <c r="E55" s="273">
        <f>160+140</f>
        <v>300</v>
      </c>
      <c r="F55" s="274">
        <f>160+140</f>
        <v>300</v>
      </c>
      <c r="G55" s="229"/>
      <c r="I55" s="191"/>
      <c r="J55" s="191"/>
    </row>
    <row r="56" spans="1:21" s="215" customFormat="1" ht="23.25" customHeight="1" x14ac:dyDescent="0.25">
      <c r="A56" s="269">
        <v>534</v>
      </c>
      <c r="B56" s="630" t="s">
        <v>168</v>
      </c>
      <c r="C56" s="271" t="s">
        <v>203</v>
      </c>
      <c r="D56" s="237" t="s">
        <v>2426</v>
      </c>
      <c r="E56" s="273">
        <v>534</v>
      </c>
      <c r="F56" s="274">
        <v>534</v>
      </c>
      <c r="G56" s="229" t="s">
        <v>2427</v>
      </c>
      <c r="I56" s="216"/>
      <c r="J56" s="216"/>
    </row>
    <row r="57" spans="1:21" s="215" customFormat="1" ht="12.75" customHeight="1" x14ac:dyDescent="0.25">
      <c r="A57" s="269">
        <v>25</v>
      </c>
      <c r="B57" s="653" t="s">
        <v>168</v>
      </c>
      <c r="C57" s="767" t="s">
        <v>204</v>
      </c>
      <c r="D57" s="1043" t="s">
        <v>205</v>
      </c>
      <c r="E57" s="273">
        <v>25</v>
      </c>
      <c r="F57" s="274">
        <v>25</v>
      </c>
      <c r="G57" s="229"/>
      <c r="I57" s="216"/>
      <c r="J57" s="216"/>
    </row>
    <row r="58" spans="1:21" s="215" customFormat="1" ht="12.75" customHeight="1" x14ac:dyDescent="0.25">
      <c r="A58" s="269">
        <v>25</v>
      </c>
      <c r="B58" s="630" t="s">
        <v>168</v>
      </c>
      <c r="C58" s="271" t="s">
        <v>206</v>
      </c>
      <c r="D58" s="1043" t="s">
        <v>207</v>
      </c>
      <c r="E58" s="273">
        <v>25</v>
      </c>
      <c r="F58" s="274">
        <v>25</v>
      </c>
      <c r="G58" s="231"/>
      <c r="I58" s="216"/>
      <c r="J58" s="216"/>
      <c r="L58" s="232"/>
      <c r="M58" s="233"/>
      <c r="N58" s="233"/>
      <c r="O58" s="233"/>
    </row>
    <row r="59" spans="1:21" s="188" customFormat="1" ht="22.5" x14ac:dyDescent="0.25">
      <c r="A59" s="234">
        <v>200</v>
      </c>
      <c r="B59" s="235" t="s">
        <v>168</v>
      </c>
      <c r="C59" s="236" t="s">
        <v>208</v>
      </c>
      <c r="D59" s="237" t="s">
        <v>209</v>
      </c>
      <c r="E59" s="238">
        <v>200</v>
      </c>
      <c r="F59" s="239">
        <v>200</v>
      </c>
      <c r="G59" s="2407"/>
      <c r="I59" s="191"/>
      <c r="J59" s="191"/>
      <c r="L59" s="232"/>
      <c r="M59" s="240"/>
      <c r="N59" s="240"/>
      <c r="O59" s="233"/>
    </row>
    <row r="60" spans="1:21" s="215" customFormat="1" ht="12.75" customHeight="1" x14ac:dyDescent="0.25">
      <c r="A60" s="760">
        <v>74</v>
      </c>
      <c r="B60" s="630" t="s">
        <v>168</v>
      </c>
      <c r="C60" s="767" t="s">
        <v>210</v>
      </c>
      <c r="D60" s="1043" t="s">
        <v>211</v>
      </c>
      <c r="E60" s="648">
        <v>0</v>
      </c>
      <c r="F60" s="770">
        <v>0</v>
      </c>
      <c r="G60" s="2407"/>
      <c r="I60" s="216"/>
      <c r="J60" s="216"/>
      <c r="L60" s="232"/>
      <c r="M60" s="233"/>
      <c r="N60" s="233"/>
      <c r="O60" s="233"/>
    </row>
    <row r="61" spans="1:21" s="215" customFormat="1" ht="12.75" customHeight="1" x14ac:dyDescent="0.25">
      <c r="A61" s="761">
        <f>SUM(A62:A71,A72:A104)</f>
        <v>15850</v>
      </c>
      <c r="B61" s="1156" t="s">
        <v>159</v>
      </c>
      <c r="C61" s="651" t="s">
        <v>6</v>
      </c>
      <c r="D61" s="1044" t="s">
        <v>212</v>
      </c>
      <c r="E61" s="652">
        <f>SUM(E62:E71,E72:E104)</f>
        <v>16000</v>
      </c>
      <c r="F61" s="771">
        <f>SUM(F62:F71,F72:F104)</f>
        <v>16000</v>
      </c>
      <c r="G61" s="229"/>
      <c r="I61" s="216"/>
      <c r="J61" s="216"/>
      <c r="L61" s="232"/>
      <c r="M61" s="233"/>
      <c r="N61" s="233"/>
      <c r="O61" s="233"/>
    </row>
    <row r="62" spans="1:21" s="215" customFormat="1" ht="12.75" customHeight="1" x14ac:dyDescent="0.25">
      <c r="A62" s="269">
        <v>2000</v>
      </c>
      <c r="B62" s="630" t="s">
        <v>168</v>
      </c>
      <c r="C62" s="271" t="s">
        <v>213</v>
      </c>
      <c r="D62" s="1043" t="s">
        <v>214</v>
      </c>
      <c r="E62" s="273">
        <v>2000</v>
      </c>
      <c r="F62" s="274">
        <v>2000</v>
      </c>
      <c r="G62" s="231"/>
      <c r="I62" s="216"/>
      <c r="J62" s="216"/>
      <c r="L62" s="232"/>
      <c r="M62" s="240"/>
      <c r="N62" s="240"/>
      <c r="O62" s="233"/>
    </row>
    <row r="63" spans="1:21" s="215" customFormat="1" ht="12.75" customHeight="1" x14ac:dyDescent="0.25">
      <c r="A63" s="269">
        <v>500</v>
      </c>
      <c r="B63" s="630" t="s">
        <v>168</v>
      </c>
      <c r="C63" s="271" t="s">
        <v>215</v>
      </c>
      <c r="D63" s="1043" t="s">
        <v>216</v>
      </c>
      <c r="E63" s="273">
        <v>500</v>
      </c>
      <c r="F63" s="274">
        <v>500</v>
      </c>
      <c r="G63" s="245"/>
      <c r="I63" s="216"/>
      <c r="J63" s="216"/>
      <c r="L63" s="232"/>
      <c r="M63" s="240"/>
      <c r="N63" s="240"/>
      <c r="O63" s="233"/>
    </row>
    <row r="64" spans="1:21" s="215" customFormat="1" ht="12.75" customHeight="1" x14ac:dyDescent="0.25">
      <c r="A64" s="269">
        <v>400</v>
      </c>
      <c r="B64" s="630" t="s">
        <v>168</v>
      </c>
      <c r="C64" s="271" t="s">
        <v>217</v>
      </c>
      <c r="D64" s="1043" t="s">
        <v>218</v>
      </c>
      <c r="E64" s="273">
        <v>300</v>
      </c>
      <c r="F64" s="274">
        <v>300</v>
      </c>
      <c r="G64" s="245"/>
      <c r="I64" s="216"/>
      <c r="J64" s="216"/>
      <c r="L64" s="232"/>
      <c r="M64" s="233"/>
      <c r="N64" s="233"/>
      <c r="O64" s="233"/>
    </row>
    <row r="65" spans="1:22" s="215" customFormat="1" ht="12.75" customHeight="1" x14ac:dyDescent="0.25">
      <c r="A65" s="269">
        <v>300</v>
      </c>
      <c r="B65" s="630" t="s">
        <v>168</v>
      </c>
      <c r="C65" s="271" t="s">
        <v>219</v>
      </c>
      <c r="D65" s="1043" t="s">
        <v>220</v>
      </c>
      <c r="E65" s="273">
        <v>450</v>
      </c>
      <c r="F65" s="274">
        <v>450</v>
      </c>
      <c r="G65" s="231"/>
      <c r="I65" s="216"/>
      <c r="J65" s="216"/>
      <c r="L65" s="232"/>
      <c r="M65" s="240"/>
      <c r="N65" s="240"/>
      <c r="O65" s="233"/>
    </row>
    <row r="66" spans="1:22" s="215" customFormat="1" ht="12.75" customHeight="1" x14ac:dyDescent="0.25">
      <c r="A66" s="269">
        <v>900</v>
      </c>
      <c r="B66" s="630" t="s">
        <v>168</v>
      </c>
      <c r="C66" s="271" t="s">
        <v>221</v>
      </c>
      <c r="D66" s="1043" t="s">
        <v>222</v>
      </c>
      <c r="E66" s="273">
        <v>900</v>
      </c>
      <c r="F66" s="274">
        <v>900</v>
      </c>
      <c r="G66" s="231"/>
      <c r="I66" s="216"/>
      <c r="J66" s="216"/>
      <c r="L66" s="232"/>
      <c r="M66" s="233"/>
      <c r="N66" s="233"/>
      <c r="O66" s="233"/>
    </row>
    <row r="67" spans="1:22" s="215" customFormat="1" ht="12.75" customHeight="1" x14ac:dyDescent="0.25">
      <c r="A67" s="483">
        <v>500</v>
      </c>
      <c r="B67" s="630" t="s">
        <v>168</v>
      </c>
      <c r="C67" s="271" t="s">
        <v>223</v>
      </c>
      <c r="D67" s="1043" t="s">
        <v>224</v>
      </c>
      <c r="E67" s="377">
        <v>550</v>
      </c>
      <c r="F67" s="274">
        <v>550</v>
      </c>
      <c r="G67" s="231"/>
      <c r="I67" s="216"/>
      <c r="J67" s="216"/>
      <c r="L67" s="232"/>
      <c r="M67" s="233"/>
      <c r="N67" s="233"/>
      <c r="O67" s="233"/>
    </row>
    <row r="68" spans="1:22" s="215" customFormat="1" ht="12.75" customHeight="1" x14ac:dyDescent="0.25">
      <c r="A68" s="492">
        <v>600</v>
      </c>
      <c r="B68" s="630" t="s">
        <v>168</v>
      </c>
      <c r="C68" s="271" t="s">
        <v>225</v>
      </c>
      <c r="D68" s="1043" t="s">
        <v>226</v>
      </c>
      <c r="E68" s="399">
        <v>600</v>
      </c>
      <c r="F68" s="274">
        <v>600</v>
      </c>
      <c r="G68" s="231"/>
      <c r="I68" s="216"/>
      <c r="J68" s="216"/>
      <c r="L68" s="232"/>
      <c r="M68" s="233"/>
      <c r="N68" s="233"/>
      <c r="O68" s="233"/>
    </row>
    <row r="69" spans="1:22" s="215" customFormat="1" ht="12.75" customHeight="1" x14ac:dyDescent="0.25">
      <c r="A69" s="492">
        <v>700</v>
      </c>
      <c r="B69" s="630" t="s">
        <v>168</v>
      </c>
      <c r="C69" s="271" t="s">
        <v>227</v>
      </c>
      <c r="D69" s="1043" t="s">
        <v>228</v>
      </c>
      <c r="E69" s="399">
        <v>700</v>
      </c>
      <c r="F69" s="274">
        <v>700</v>
      </c>
      <c r="G69" s="231"/>
      <c r="I69" s="216"/>
      <c r="J69" s="216"/>
      <c r="L69" s="232"/>
      <c r="M69" s="240"/>
      <c r="N69" s="240"/>
      <c r="O69" s="233"/>
    </row>
    <row r="70" spans="1:22" s="215" customFormat="1" ht="12.75" customHeight="1" x14ac:dyDescent="0.25">
      <c r="A70" s="269">
        <v>300</v>
      </c>
      <c r="B70" s="630" t="s">
        <v>168</v>
      </c>
      <c r="C70" s="271" t="s">
        <v>229</v>
      </c>
      <c r="D70" s="1043" t="s">
        <v>230</v>
      </c>
      <c r="E70" s="273">
        <v>450</v>
      </c>
      <c r="F70" s="274">
        <v>450</v>
      </c>
      <c r="G70" s="231"/>
      <c r="I70" s="216"/>
      <c r="J70" s="216"/>
      <c r="L70" s="232"/>
      <c r="M70" s="233"/>
      <c r="N70" s="233"/>
      <c r="O70" s="233"/>
    </row>
    <row r="71" spans="1:22" s="215" customFormat="1" ht="12.75" customHeight="1" x14ac:dyDescent="0.25">
      <c r="A71" s="269">
        <v>100</v>
      </c>
      <c r="B71" s="630" t="s">
        <v>168</v>
      </c>
      <c r="C71" s="271" t="s">
        <v>231</v>
      </c>
      <c r="D71" s="1043" t="s">
        <v>232</v>
      </c>
      <c r="E71" s="273">
        <v>100</v>
      </c>
      <c r="F71" s="274">
        <v>100</v>
      </c>
      <c r="G71" s="231"/>
      <c r="I71" s="216"/>
      <c r="J71" s="216"/>
      <c r="L71" s="232"/>
      <c r="M71" s="233"/>
      <c r="N71" s="233"/>
      <c r="O71" s="233"/>
    </row>
    <row r="72" spans="1:22" s="188" customFormat="1" ht="12.75" customHeight="1" x14ac:dyDescent="0.25">
      <c r="A72" s="763">
        <v>170</v>
      </c>
      <c r="B72" s="654" t="s">
        <v>168</v>
      </c>
      <c r="C72" s="776" t="s">
        <v>234</v>
      </c>
      <c r="D72" s="1048" t="s">
        <v>134</v>
      </c>
      <c r="E72" s="667">
        <v>170</v>
      </c>
      <c r="F72" s="773">
        <v>170</v>
      </c>
      <c r="G72" s="245"/>
      <c r="I72" s="191"/>
      <c r="J72" s="191"/>
      <c r="L72" s="232"/>
      <c r="M72" s="233"/>
      <c r="N72" s="233"/>
      <c r="O72" s="233"/>
    </row>
    <row r="73" spans="1:22" s="188" customFormat="1" ht="12.75" customHeight="1" x14ac:dyDescent="0.25">
      <c r="A73" s="763">
        <v>600</v>
      </c>
      <c r="B73" s="630" t="s">
        <v>168</v>
      </c>
      <c r="C73" s="776" t="s">
        <v>235</v>
      </c>
      <c r="D73" s="1048" t="s">
        <v>236</v>
      </c>
      <c r="E73" s="667">
        <v>500</v>
      </c>
      <c r="F73" s="773">
        <v>500</v>
      </c>
      <c r="G73" s="231"/>
      <c r="I73" s="191"/>
      <c r="J73" s="191"/>
      <c r="L73" s="232"/>
      <c r="M73" s="233"/>
      <c r="N73" s="233"/>
      <c r="O73" s="233"/>
    </row>
    <row r="74" spans="1:22" s="188" customFormat="1" ht="12.75" customHeight="1" x14ac:dyDescent="0.25">
      <c r="A74" s="763">
        <v>50</v>
      </c>
      <c r="B74" s="630" t="s">
        <v>168</v>
      </c>
      <c r="C74" s="776" t="s">
        <v>237</v>
      </c>
      <c r="D74" s="1048" t="s">
        <v>238</v>
      </c>
      <c r="E74" s="667">
        <v>50</v>
      </c>
      <c r="F74" s="773">
        <v>50</v>
      </c>
      <c r="G74" s="231"/>
      <c r="I74" s="191"/>
      <c r="J74" s="191"/>
      <c r="L74" s="232"/>
      <c r="M74" s="233"/>
      <c r="N74" s="233"/>
      <c r="O74" s="233"/>
    </row>
    <row r="75" spans="1:22" s="188" customFormat="1" ht="12.75" customHeight="1" thickBot="1" x14ac:dyDescent="0.3">
      <c r="A75" s="279">
        <v>350</v>
      </c>
      <c r="B75" s="685" t="s">
        <v>168</v>
      </c>
      <c r="C75" s="632" t="s">
        <v>239</v>
      </c>
      <c r="D75" s="2448" t="s">
        <v>240</v>
      </c>
      <c r="E75" s="280">
        <v>50</v>
      </c>
      <c r="F75" s="281">
        <v>50</v>
      </c>
      <c r="G75" s="248"/>
      <c r="I75" s="191"/>
      <c r="J75" s="191"/>
      <c r="L75" s="232"/>
      <c r="M75" s="233"/>
      <c r="N75" s="233"/>
      <c r="O75" s="233"/>
    </row>
    <row r="76" spans="1:22" s="188" customFormat="1" ht="12.75" customHeight="1" x14ac:dyDescent="0.25">
      <c r="A76" s="663"/>
      <c r="B76" s="687"/>
      <c r="C76" s="688"/>
      <c r="D76" s="1168"/>
      <c r="E76" s="663"/>
      <c r="F76" s="663"/>
      <c r="G76" s="253"/>
      <c r="I76" s="191"/>
      <c r="J76" s="191"/>
      <c r="L76" s="232"/>
      <c r="M76" s="233"/>
      <c r="N76" s="233"/>
      <c r="O76" s="233"/>
    </row>
    <row r="77" spans="1:22" s="159" customFormat="1" ht="18.75" customHeight="1" x14ac:dyDescent="0.25">
      <c r="B77" s="180" t="s">
        <v>188</v>
      </c>
      <c r="C77" s="180"/>
      <c r="D77" s="180"/>
      <c r="E77" s="180"/>
      <c r="F77" s="180"/>
      <c r="G77" s="180"/>
      <c r="H77" s="160"/>
      <c r="I77" s="186"/>
      <c r="J77" s="187"/>
      <c r="K77" s="187"/>
      <c r="L77" s="186"/>
      <c r="M77" s="232"/>
      <c r="N77" s="233"/>
      <c r="O77" s="233"/>
      <c r="P77" s="233"/>
      <c r="Q77" s="186"/>
      <c r="R77" s="186"/>
      <c r="S77" s="186"/>
      <c r="T77" s="186"/>
      <c r="U77" s="186"/>
      <c r="V77" s="186"/>
    </row>
    <row r="78" spans="1:22" s="188" customFormat="1" ht="12" thickBot="1" x14ac:dyDescent="0.3">
      <c r="B78" s="189"/>
      <c r="C78" s="189"/>
      <c r="D78" s="189"/>
      <c r="E78" s="217"/>
      <c r="F78" s="217"/>
      <c r="G78" s="162" t="s">
        <v>105</v>
      </c>
      <c r="H78" s="190"/>
      <c r="J78" s="191"/>
      <c r="K78" s="191"/>
      <c r="M78" s="232"/>
      <c r="N78" s="240"/>
      <c r="O78" s="240"/>
      <c r="P78" s="233"/>
    </row>
    <row r="79" spans="1:22" s="192" customFormat="1" ht="16.5" customHeight="1" x14ac:dyDescent="0.25">
      <c r="A79" s="3103" t="s">
        <v>2151</v>
      </c>
      <c r="B79" s="3122" t="s">
        <v>153</v>
      </c>
      <c r="C79" s="3107" t="s">
        <v>1695</v>
      </c>
      <c r="D79" s="3124" t="s">
        <v>189</v>
      </c>
      <c r="E79" s="3111" t="s">
        <v>2160</v>
      </c>
      <c r="F79" s="3113" t="s">
        <v>2153</v>
      </c>
      <c r="G79" s="3101" t="s">
        <v>156</v>
      </c>
      <c r="H79" s="188"/>
      <c r="I79" s="191"/>
      <c r="J79" s="191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</row>
    <row r="80" spans="1:22" s="188" customFormat="1" ht="18" customHeight="1" thickBot="1" x14ac:dyDescent="0.3">
      <c r="A80" s="3104"/>
      <c r="B80" s="3123"/>
      <c r="C80" s="3108"/>
      <c r="D80" s="3125"/>
      <c r="E80" s="3112"/>
      <c r="F80" s="3114"/>
      <c r="G80" s="3102"/>
      <c r="I80" s="191"/>
      <c r="J80" s="191"/>
    </row>
    <row r="81" spans="1:15" s="188" customFormat="1" ht="15" customHeight="1" thickBot="1" x14ac:dyDescent="0.3">
      <c r="A81" s="254" t="s">
        <v>233</v>
      </c>
      <c r="B81" s="218" t="s">
        <v>2</v>
      </c>
      <c r="C81" s="219" t="s">
        <v>157</v>
      </c>
      <c r="D81" s="165" t="s">
        <v>158</v>
      </c>
      <c r="E81" s="255" t="s">
        <v>233</v>
      </c>
      <c r="F81" s="255" t="s">
        <v>233</v>
      </c>
      <c r="G81" s="201" t="s">
        <v>6</v>
      </c>
      <c r="I81" s="191"/>
      <c r="J81" s="191"/>
      <c r="L81" s="232"/>
      <c r="M81" s="233"/>
      <c r="N81" s="233"/>
      <c r="O81" s="233"/>
    </row>
    <row r="82" spans="1:15" s="215" customFormat="1" ht="12.75" customHeight="1" x14ac:dyDescent="0.25">
      <c r="A82" s="763">
        <v>100</v>
      </c>
      <c r="B82" s="630" t="s">
        <v>168</v>
      </c>
      <c r="C82" s="271" t="s">
        <v>241</v>
      </c>
      <c r="D82" s="1048" t="s">
        <v>1402</v>
      </c>
      <c r="E82" s="2409">
        <v>100</v>
      </c>
      <c r="F82" s="773">
        <v>100</v>
      </c>
      <c r="G82" s="2406"/>
      <c r="I82" s="216"/>
      <c r="J82" s="216"/>
      <c r="L82" s="232"/>
      <c r="M82" s="233"/>
      <c r="N82" s="233"/>
      <c r="O82" s="233"/>
    </row>
    <row r="83" spans="1:15" s="215" customFormat="1" ht="12.75" customHeight="1" x14ac:dyDescent="0.25">
      <c r="A83" s="269">
        <v>600</v>
      </c>
      <c r="B83" s="630" t="s">
        <v>168</v>
      </c>
      <c r="C83" s="271" t="s">
        <v>242</v>
      </c>
      <c r="D83" s="1043" t="s">
        <v>243</v>
      </c>
      <c r="E83" s="2410">
        <v>600</v>
      </c>
      <c r="F83" s="274">
        <v>600</v>
      </c>
      <c r="G83" s="256"/>
      <c r="I83" s="216"/>
      <c r="J83" s="216"/>
      <c r="L83" s="232"/>
      <c r="M83" s="233"/>
      <c r="N83" s="233"/>
      <c r="O83" s="233"/>
    </row>
    <row r="84" spans="1:15" s="215" customFormat="1" ht="12.75" customHeight="1" x14ac:dyDescent="0.25">
      <c r="A84" s="763">
        <v>0</v>
      </c>
      <c r="B84" s="630" t="s">
        <v>168</v>
      </c>
      <c r="C84" s="271" t="s">
        <v>244</v>
      </c>
      <c r="D84" s="1043" t="s">
        <v>245</v>
      </c>
      <c r="E84" s="2409">
        <v>0</v>
      </c>
      <c r="F84" s="773">
        <v>0</v>
      </c>
      <c r="G84" s="257"/>
      <c r="I84" s="216"/>
      <c r="J84" s="216"/>
      <c r="L84" s="232"/>
      <c r="M84" s="233"/>
      <c r="N84" s="233"/>
      <c r="O84" s="233"/>
    </row>
    <row r="85" spans="1:15" s="215" customFormat="1" ht="12.75" customHeight="1" x14ac:dyDescent="0.25">
      <c r="A85" s="269">
        <v>300</v>
      </c>
      <c r="B85" s="630" t="s">
        <v>168</v>
      </c>
      <c r="C85" s="271" t="s">
        <v>246</v>
      </c>
      <c r="D85" s="1043" t="s">
        <v>247</v>
      </c>
      <c r="E85" s="2410">
        <v>300</v>
      </c>
      <c r="F85" s="274">
        <v>300</v>
      </c>
      <c r="G85" s="257"/>
      <c r="I85" s="216"/>
      <c r="J85" s="216"/>
      <c r="L85" s="232"/>
      <c r="M85" s="233"/>
      <c r="N85" s="233"/>
      <c r="O85" s="233"/>
    </row>
    <row r="86" spans="1:15" s="215" customFormat="1" ht="12.75" customHeight="1" x14ac:dyDescent="0.25">
      <c r="A86" s="269">
        <v>200</v>
      </c>
      <c r="B86" s="630" t="s">
        <v>168</v>
      </c>
      <c r="C86" s="271" t="s">
        <v>248</v>
      </c>
      <c r="D86" s="1043" t="s">
        <v>249</v>
      </c>
      <c r="E86" s="2410">
        <v>200</v>
      </c>
      <c r="F86" s="274">
        <v>200</v>
      </c>
      <c r="G86" s="258"/>
      <c r="I86" s="216"/>
      <c r="J86" s="216"/>
      <c r="L86" s="232"/>
      <c r="M86" s="233"/>
      <c r="N86" s="233"/>
      <c r="O86" s="233"/>
    </row>
    <row r="87" spans="1:15" s="215" customFormat="1" ht="12.75" customHeight="1" x14ac:dyDescent="0.25">
      <c r="A87" s="269">
        <v>200</v>
      </c>
      <c r="B87" s="630" t="s">
        <v>168</v>
      </c>
      <c r="C87" s="271" t="s">
        <v>250</v>
      </c>
      <c r="D87" s="1043" t="s">
        <v>251</v>
      </c>
      <c r="E87" s="2410">
        <v>200</v>
      </c>
      <c r="F87" s="274">
        <v>200</v>
      </c>
      <c r="G87" s="257"/>
      <c r="I87" s="216"/>
      <c r="J87" s="216"/>
      <c r="L87" s="232"/>
      <c r="M87" s="233"/>
      <c r="N87" s="233"/>
      <c r="O87" s="233"/>
    </row>
    <row r="88" spans="1:15" s="215" customFormat="1" ht="12.75" customHeight="1" x14ac:dyDescent="0.25">
      <c r="A88" s="763">
        <v>950</v>
      </c>
      <c r="B88" s="630" t="s">
        <v>168</v>
      </c>
      <c r="C88" s="271" t="s">
        <v>252</v>
      </c>
      <c r="D88" s="1043" t="s">
        <v>253</v>
      </c>
      <c r="E88" s="2409">
        <v>1050</v>
      </c>
      <c r="F88" s="773">
        <v>1050</v>
      </c>
      <c r="G88" s="257"/>
      <c r="I88" s="216"/>
      <c r="J88" s="216"/>
      <c r="L88" s="232"/>
      <c r="M88" s="233"/>
      <c r="N88" s="233"/>
      <c r="O88" s="233"/>
    </row>
    <row r="89" spans="1:15" s="215" customFormat="1" ht="12.75" customHeight="1" x14ac:dyDescent="0.25">
      <c r="A89" s="763">
        <v>250</v>
      </c>
      <c r="B89" s="630" t="s">
        <v>168</v>
      </c>
      <c r="C89" s="271" t="s">
        <v>254</v>
      </c>
      <c r="D89" s="1043" t="s">
        <v>1707</v>
      </c>
      <c r="E89" s="2409">
        <v>250</v>
      </c>
      <c r="F89" s="773">
        <v>250</v>
      </c>
      <c r="G89" s="257"/>
      <c r="I89" s="216"/>
      <c r="J89" s="216"/>
      <c r="L89" s="232"/>
      <c r="M89" s="233"/>
      <c r="N89" s="233"/>
      <c r="O89" s="233"/>
    </row>
    <row r="90" spans="1:15" s="215" customFormat="1" ht="12.75" customHeight="1" x14ac:dyDescent="0.25">
      <c r="A90" s="763">
        <v>80</v>
      </c>
      <c r="B90" s="630" t="s">
        <v>168</v>
      </c>
      <c r="C90" s="271" t="s">
        <v>255</v>
      </c>
      <c r="D90" s="1043" t="s">
        <v>256</v>
      </c>
      <c r="E90" s="2409">
        <v>80</v>
      </c>
      <c r="F90" s="773">
        <v>80</v>
      </c>
      <c r="G90" s="257"/>
      <c r="I90" s="216"/>
      <c r="J90" s="216"/>
    </row>
    <row r="91" spans="1:15" s="215" customFormat="1" ht="12.75" customHeight="1" x14ac:dyDescent="0.25">
      <c r="A91" s="763">
        <v>100</v>
      </c>
      <c r="B91" s="630" t="s">
        <v>168</v>
      </c>
      <c r="C91" s="271" t="s">
        <v>257</v>
      </c>
      <c r="D91" s="1043" t="s">
        <v>258</v>
      </c>
      <c r="E91" s="2409">
        <v>100</v>
      </c>
      <c r="F91" s="773">
        <v>100</v>
      </c>
      <c r="G91" s="257"/>
      <c r="I91" s="216"/>
      <c r="J91" s="216"/>
    </row>
    <row r="92" spans="1:15" s="215" customFormat="1" ht="12.75" customHeight="1" x14ac:dyDescent="0.25">
      <c r="A92" s="763">
        <v>30</v>
      </c>
      <c r="B92" s="630" t="s">
        <v>168</v>
      </c>
      <c r="C92" s="776" t="s">
        <v>259</v>
      </c>
      <c r="D92" s="1048" t="s">
        <v>1708</v>
      </c>
      <c r="E92" s="2409">
        <v>30</v>
      </c>
      <c r="F92" s="773">
        <v>30</v>
      </c>
      <c r="G92" s="257"/>
      <c r="I92" s="216"/>
      <c r="J92" s="216"/>
    </row>
    <row r="93" spans="1:15" s="215" customFormat="1" ht="22.5" x14ac:dyDescent="0.25">
      <c r="A93" s="763">
        <v>120</v>
      </c>
      <c r="B93" s="630" t="s">
        <v>168</v>
      </c>
      <c r="C93" s="776" t="s">
        <v>260</v>
      </c>
      <c r="D93" s="1048" t="s">
        <v>2428</v>
      </c>
      <c r="E93" s="2409">
        <v>120</v>
      </c>
      <c r="F93" s="773">
        <v>120</v>
      </c>
      <c r="G93" s="257" t="s">
        <v>2427</v>
      </c>
      <c r="I93" s="216"/>
      <c r="J93" s="216"/>
    </row>
    <row r="94" spans="1:15" s="215" customFormat="1" ht="12.75" customHeight="1" x14ac:dyDescent="0.25">
      <c r="A94" s="763">
        <v>50</v>
      </c>
      <c r="B94" s="630" t="s">
        <v>168</v>
      </c>
      <c r="C94" s="776" t="s">
        <v>261</v>
      </c>
      <c r="D94" s="1048" t="s">
        <v>262</v>
      </c>
      <c r="E94" s="2409">
        <v>50</v>
      </c>
      <c r="F94" s="773">
        <v>50</v>
      </c>
      <c r="G94" s="257"/>
      <c r="I94" s="216"/>
      <c r="J94" s="216"/>
    </row>
    <row r="95" spans="1:15" s="215" customFormat="1" ht="12.75" customHeight="1" x14ac:dyDescent="0.25">
      <c r="A95" s="2411">
        <v>550</v>
      </c>
      <c r="B95" s="2412" t="s">
        <v>168</v>
      </c>
      <c r="C95" s="1907" t="s">
        <v>263</v>
      </c>
      <c r="D95" s="2413" t="s">
        <v>264</v>
      </c>
      <c r="E95" s="2414">
        <v>550</v>
      </c>
      <c r="F95" s="2415">
        <v>550</v>
      </c>
      <c r="G95" s="256"/>
      <c r="I95" s="216"/>
      <c r="J95" s="216"/>
    </row>
    <row r="96" spans="1:15" s="215" customFormat="1" ht="12.75" customHeight="1" x14ac:dyDescent="0.25">
      <c r="A96" s="269">
        <v>500</v>
      </c>
      <c r="B96" s="630" t="s">
        <v>168</v>
      </c>
      <c r="C96" s="271" t="s">
        <v>265</v>
      </c>
      <c r="D96" s="1043" t="s">
        <v>266</v>
      </c>
      <c r="E96" s="2410">
        <v>500</v>
      </c>
      <c r="F96" s="274">
        <v>500</v>
      </c>
      <c r="G96" s="257"/>
      <c r="I96" s="216"/>
      <c r="J96" s="216"/>
    </row>
    <row r="97" spans="1:11" s="188" customFormat="1" ht="12.75" customHeight="1" x14ac:dyDescent="0.25">
      <c r="A97" s="269">
        <v>400</v>
      </c>
      <c r="B97" s="630" t="s">
        <v>168</v>
      </c>
      <c r="C97" s="271" t="s">
        <v>1403</v>
      </c>
      <c r="D97" s="1043" t="s">
        <v>1404</v>
      </c>
      <c r="E97" s="2410">
        <v>400</v>
      </c>
      <c r="F97" s="274">
        <v>400</v>
      </c>
      <c r="G97" s="257"/>
      <c r="H97" s="190"/>
      <c r="J97" s="191"/>
      <c r="K97" s="191"/>
    </row>
    <row r="98" spans="1:11" s="188" customFormat="1" ht="12.75" customHeight="1" x14ac:dyDescent="0.25">
      <c r="A98" s="269">
        <v>900</v>
      </c>
      <c r="B98" s="630" t="s">
        <v>168</v>
      </c>
      <c r="C98" s="271" t="s">
        <v>1696</v>
      </c>
      <c r="D98" s="1043" t="s">
        <v>1405</v>
      </c>
      <c r="E98" s="2410">
        <v>1000</v>
      </c>
      <c r="F98" s="274">
        <v>1000</v>
      </c>
      <c r="G98" s="257"/>
      <c r="H98" s="190"/>
      <c r="J98" s="191"/>
      <c r="K98" s="191"/>
    </row>
    <row r="99" spans="1:11" s="188" customFormat="1" ht="12.75" customHeight="1" x14ac:dyDescent="0.25">
      <c r="A99" s="269">
        <v>1000</v>
      </c>
      <c r="B99" s="630" t="s">
        <v>168</v>
      </c>
      <c r="C99" s="271" t="s">
        <v>1697</v>
      </c>
      <c r="D99" s="1043" t="s">
        <v>1406</v>
      </c>
      <c r="E99" s="2410">
        <v>1000</v>
      </c>
      <c r="F99" s="274">
        <v>1000</v>
      </c>
      <c r="G99" s="257"/>
      <c r="H99" s="190"/>
      <c r="J99" s="191"/>
      <c r="K99" s="191"/>
    </row>
    <row r="100" spans="1:11" s="188" customFormat="1" ht="12.75" customHeight="1" x14ac:dyDescent="0.25">
      <c r="A100" s="269">
        <v>0</v>
      </c>
      <c r="B100" s="630" t="s">
        <v>168</v>
      </c>
      <c r="C100" s="271" t="s">
        <v>1698</v>
      </c>
      <c r="D100" s="1043" t="s">
        <v>1407</v>
      </c>
      <c r="E100" s="2410">
        <v>0</v>
      </c>
      <c r="F100" s="274">
        <v>0</v>
      </c>
      <c r="G100" s="257"/>
      <c r="H100" s="190"/>
      <c r="J100" s="191"/>
      <c r="K100" s="191"/>
    </row>
    <row r="101" spans="1:11" s="188" customFormat="1" ht="12.75" customHeight="1" x14ac:dyDescent="0.25">
      <c r="A101" s="269">
        <v>250</v>
      </c>
      <c r="B101" s="630" t="s">
        <v>168</v>
      </c>
      <c r="C101" s="271" t="s">
        <v>1699</v>
      </c>
      <c r="D101" s="1043" t="s">
        <v>2177</v>
      </c>
      <c r="E101" s="2410">
        <v>1600</v>
      </c>
      <c r="F101" s="274">
        <v>1600</v>
      </c>
      <c r="G101" s="257"/>
      <c r="H101" s="190"/>
      <c r="J101" s="191"/>
      <c r="K101" s="191"/>
    </row>
    <row r="102" spans="1:11" s="188" customFormat="1" ht="12.75" customHeight="1" x14ac:dyDescent="0.25">
      <c r="A102" s="763">
        <v>1000</v>
      </c>
      <c r="B102" s="654" t="s">
        <v>168</v>
      </c>
      <c r="C102" s="776" t="s">
        <v>1701</v>
      </c>
      <c r="D102" s="1048" t="s">
        <v>1700</v>
      </c>
      <c r="E102" s="2409">
        <v>0</v>
      </c>
      <c r="F102" s="773">
        <v>0</v>
      </c>
      <c r="G102" s="386"/>
      <c r="H102" s="190"/>
      <c r="J102" s="191"/>
      <c r="K102" s="191"/>
    </row>
    <row r="103" spans="1:11" s="188" customFormat="1" ht="12.75" customHeight="1" x14ac:dyDescent="0.25">
      <c r="A103" s="269">
        <v>550</v>
      </c>
      <c r="B103" s="630" t="s">
        <v>168</v>
      </c>
      <c r="C103" s="271" t="s">
        <v>1957</v>
      </c>
      <c r="D103" s="2124" t="s">
        <v>1702</v>
      </c>
      <c r="E103" s="273">
        <v>550</v>
      </c>
      <c r="F103" s="274">
        <v>550</v>
      </c>
      <c r="G103" s="257"/>
      <c r="H103" s="190"/>
      <c r="J103" s="191"/>
      <c r="K103" s="191"/>
    </row>
    <row r="104" spans="1:11" s="188" customFormat="1" ht="12.75" customHeight="1" thickBot="1" x14ac:dyDescent="0.3">
      <c r="A104" s="279">
        <v>250</v>
      </c>
      <c r="B104" s="685" t="s">
        <v>168</v>
      </c>
      <c r="C104" s="632" t="s">
        <v>1958</v>
      </c>
      <c r="D104" s="2125" t="s">
        <v>1709</v>
      </c>
      <c r="E104" s="280">
        <v>0</v>
      </c>
      <c r="F104" s="281">
        <v>0</v>
      </c>
      <c r="G104" s="1945"/>
      <c r="H104" s="190"/>
      <c r="J104" s="191"/>
      <c r="K104" s="191"/>
    </row>
    <row r="105" spans="1:11" s="188" customFormat="1" ht="10.5" customHeight="1" x14ac:dyDescent="0.2">
      <c r="A105" s="249"/>
      <c r="B105" s="250"/>
      <c r="C105" s="251"/>
      <c r="D105" s="252"/>
      <c r="E105" s="249"/>
      <c r="F105" s="249"/>
      <c r="G105" s="253"/>
      <c r="H105" s="190"/>
      <c r="J105" s="191"/>
      <c r="K105" s="191"/>
    </row>
    <row r="106" spans="1:11" s="188" customFormat="1" ht="12" customHeight="1" x14ac:dyDescent="0.25">
      <c r="B106" s="190"/>
      <c r="H106" s="190"/>
      <c r="J106" s="191"/>
      <c r="K106" s="191"/>
    </row>
    <row r="107" spans="1:11" s="188" customFormat="1" ht="12.75" customHeight="1" x14ac:dyDescent="0.25">
      <c r="B107" s="180" t="s">
        <v>1382</v>
      </c>
      <c r="C107" s="180"/>
      <c r="D107" s="180"/>
      <c r="E107" s="180"/>
      <c r="F107" s="180"/>
      <c r="G107" s="180"/>
      <c r="H107" s="190"/>
      <c r="J107" s="191"/>
      <c r="K107" s="191"/>
    </row>
    <row r="108" spans="1:11" s="188" customFormat="1" ht="12.75" customHeight="1" thickBot="1" x14ac:dyDescent="0.3">
      <c r="B108" s="189"/>
      <c r="C108" s="189"/>
      <c r="D108" s="189"/>
      <c r="E108" s="217"/>
      <c r="F108" s="217"/>
      <c r="G108" s="162" t="s">
        <v>105</v>
      </c>
      <c r="H108" s="190"/>
      <c r="J108" s="191"/>
      <c r="K108" s="191"/>
    </row>
    <row r="109" spans="1:11" s="188" customFormat="1" ht="12.75" customHeight="1" x14ac:dyDescent="0.25">
      <c r="A109" s="3103" t="s">
        <v>2151</v>
      </c>
      <c r="B109" s="3105" t="s">
        <v>153</v>
      </c>
      <c r="C109" s="3107" t="s">
        <v>1384</v>
      </c>
      <c r="D109" s="3119" t="s">
        <v>1383</v>
      </c>
      <c r="E109" s="3111" t="s">
        <v>2160</v>
      </c>
      <c r="F109" s="3113" t="s">
        <v>2153</v>
      </c>
      <c r="G109" s="3101" t="s">
        <v>156</v>
      </c>
      <c r="H109" s="190"/>
      <c r="J109" s="191"/>
      <c r="K109" s="191"/>
    </row>
    <row r="110" spans="1:11" s="188" customFormat="1" ht="12.75" customHeight="1" thickBot="1" x14ac:dyDescent="0.3">
      <c r="A110" s="3104"/>
      <c r="B110" s="3106"/>
      <c r="C110" s="3108"/>
      <c r="D110" s="3121"/>
      <c r="E110" s="3112"/>
      <c r="F110" s="3114"/>
      <c r="G110" s="3102"/>
      <c r="H110" s="190"/>
      <c r="J110" s="191"/>
      <c r="K110" s="191"/>
    </row>
    <row r="111" spans="1:11" s="188" customFormat="1" ht="12.75" customHeight="1" thickBot="1" x14ac:dyDescent="0.3">
      <c r="A111" s="261">
        <f>A112</f>
        <v>50</v>
      </c>
      <c r="B111" s="351" t="s">
        <v>2</v>
      </c>
      <c r="C111" s="262" t="s">
        <v>157</v>
      </c>
      <c r="D111" s="263" t="s">
        <v>158</v>
      </c>
      <c r="E111" s="261">
        <f>E112</f>
        <v>650</v>
      </c>
      <c r="F111" s="166">
        <f>F112</f>
        <v>650</v>
      </c>
      <c r="G111" s="201" t="s">
        <v>6</v>
      </c>
      <c r="H111" s="190"/>
      <c r="J111" s="191"/>
      <c r="K111" s="191"/>
    </row>
    <row r="112" spans="1:11" s="188" customFormat="1" ht="12.75" customHeight="1" x14ac:dyDescent="0.2">
      <c r="A112" s="220">
        <f>SUM(A113:A114)</f>
        <v>50</v>
      </c>
      <c r="B112" s="264" t="s">
        <v>6</v>
      </c>
      <c r="C112" s="221" t="s">
        <v>6</v>
      </c>
      <c r="D112" s="265" t="s">
        <v>1497</v>
      </c>
      <c r="E112" s="222">
        <f>SUM(E113:E114)</f>
        <v>650</v>
      </c>
      <c r="F112" s="223">
        <f>SUM(F113:F114)</f>
        <v>650</v>
      </c>
      <c r="G112" s="353"/>
      <c r="H112" s="190"/>
      <c r="J112" s="191"/>
      <c r="K112" s="191"/>
    </row>
    <row r="113" spans="1:11" s="188" customFormat="1" ht="12.75" customHeight="1" x14ac:dyDescent="0.2">
      <c r="A113" s="224">
        <v>0</v>
      </c>
      <c r="B113" s="267" t="s">
        <v>2</v>
      </c>
      <c r="C113" s="226" t="s">
        <v>1408</v>
      </c>
      <c r="D113" s="268" t="s">
        <v>1409</v>
      </c>
      <c r="E113" s="227">
        <v>600</v>
      </c>
      <c r="F113" s="228">
        <v>600</v>
      </c>
      <c r="G113" s="276"/>
      <c r="H113" s="190"/>
      <c r="J113" s="191"/>
      <c r="K113" s="191"/>
    </row>
    <row r="114" spans="1:11" s="188" customFormat="1" ht="12.75" customHeight="1" thickBot="1" x14ac:dyDescent="0.25">
      <c r="A114" s="1776">
        <v>50</v>
      </c>
      <c r="B114" s="1777" t="s">
        <v>2</v>
      </c>
      <c r="C114" s="259" t="s">
        <v>2176</v>
      </c>
      <c r="D114" s="1778" t="s">
        <v>1410</v>
      </c>
      <c r="E114" s="1779">
        <v>50</v>
      </c>
      <c r="F114" s="260">
        <v>50</v>
      </c>
      <c r="G114" s="356"/>
      <c r="H114" s="190"/>
      <c r="J114" s="191"/>
      <c r="K114" s="191"/>
    </row>
    <row r="115" spans="1:11" s="188" customFormat="1" ht="10.5" customHeight="1" x14ac:dyDescent="0.25">
      <c r="B115" s="190"/>
      <c r="H115" s="190"/>
      <c r="J115" s="191"/>
      <c r="K115" s="191"/>
    </row>
    <row r="116" spans="1:11" s="188" customFormat="1" ht="12" customHeight="1" x14ac:dyDescent="0.25">
      <c r="B116" s="190"/>
      <c r="H116" s="190"/>
      <c r="J116" s="191"/>
      <c r="K116" s="191"/>
    </row>
    <row r="117" spans="1:11" s="188" customFormat="1" ht="19.5" customHeight="1" x14ac:dyDescent="0.25">
      <c r="B117" s="180" t="s">
        <v>267</v>
      </c>
      <c r="C117" s="180"/>
      <c r="D117" s="180"/>
      <c r="E117" s="180"/>
      <c r="F117" s="180"/>
      <c r="G117" s="180"/>
      <c r="H117" s="160"/>
      <c r="J117" s="191"/>
      <c r="K117" s="191"/>
    </row>
    <row r="118" spans="1:11" s="188" customFormat="1" ht="12.75" customHeight="1" thickBot="1" x14ac:dyDescent="0.3">
      <c r="B118" s="189"/>
      <c r="C118" s="189"/>
      <c r="D118" s="189"/>
      <c r="E118" s="217"/>
      <c r="F118" s="217"/>
      <c r="G118" s="162" t="s">
        <v>105</v>
      </c>
      <c r="H118" s="190"/>
      <c r="J118" s="191"/>
      <c r="K118" s="191"/>
    </row>
    <row r="119" spans="1:11" s="188" customFormat="1" ht="12" customHeight="1" x14ac:dyDescent="0.25">
      <c r="A119" s="3103" t="s">
        <v>2151</v>
      </c>
      <c r="B119" s="3105" t="s">
        <v>153</v>
      </c>
      <c r="C119" s="3107" t="s">
        <v>268</v>
      </c>
      <c r="D119" s="3119" t="s">
        <v>269</v>
      </c>
      <c r="E119" s="3111" t="s">
        <v>2160</v>
      </c>
      <c r="F119" s="3113" t="s">
        <v>2153</v>
      </c>
      <c r="G119" s="3101" t="s">
        <v>156</v>
      </c>
      <c r="I119" s="191"/>
      <c r="J119" s="191"/>
    </row>
    <row r="120" spans="1:11" s="188" customFormat="1" ht="16.5" customHeight="1" thickBot="1" x14ac:dyDescent="0.3">
      <c r="A120" s="3104"/>
      <c r="B120" s="3106"/>
      <c r="C120" s="3108"/>
      <c r="D120" s="3121"/>
      <c r="E120" s="3112"/>
      <c r="F120" s="3114"/>
      <c r="G120" s="3102"/>
      <c r="I120" s="191"/>
      <c r="J120" s="191"/>
    </row>
    <row r="121" spans="1:11" s="188" customFormat="1" ht="15" customHeight="1" thickBot="1" x14ac:dyDescent="0.3">
      <c r="A121" s="261">
        <f>A122</f>
        <v>18019</v>
      </c>
      <c r="B121" s="351" t="s">
        <v>2</v>
      </c>
      <c r="C121" s="262" t="s">
        <v>157</v>
      </c>
      <c r="D121" s="263" t="s">
        <v>158</v>
      </c>
      <c r="E121" s="261">
        <f>E122</f>
        <v>18846</v>
      </c>
      <c r="F121" s="166">
        <f>F122</f>
        <v>18846</v>
      </c>
      <c r="G121" s="201" t="s">
        <v>6</v>
      </c>
      <c r="I121" s="191"/>
      <c r="J121" s="191"/>
      <c r="K121" s="191"/>
    </row>
    <row r="122" spans="1:11" s="188" customFormat="1" ht="12.75" customHeight="1" x14ac:dyDescent="0.2">
      <c r="A122" s="220">
        <f>SUM(A123:A151)</f>
        <v>18019</v>
      </c>
      <c r="B122" s="264" t="s">
        <v>6</v>
      </c>
      <c r="C122" s="221" t="s">
        <v>6</v>
      </c>
      <c r="D122" s="265" t="s">
        <v>270</v>
      </c>
      <c r="E122" s="222">
        <f>SUM(E123:E151)</f>
        <v>18846</v>
      </c>
      <c r="F122" s="2576">
        <f>SUM(F123:F151)</f>
        <v>18846</v>
      </c>
      <c r="G122" s="353"/>
      <c r="I122" s="191"/>
      <c r="J122" s="191"/>
    </row>
    <row r="123" spans="1:11" s="188" customFormat="1" ht="12.75" customHeight="1" x14ac:dyDescent="0.2">
      <c r="A123" s="224">
        <v>1250</v>
      </c>
      <c r="B123" s="267" t="s">
        <v>159</v>
      </c>
      <c r="C123" s="226" t="s">
        <v>271</v>
      </c>
      <c r="D123" s="268" t="s">
        <v>1411</v>
      </c>
      <c r="E123" s="227">
        <v>1250</v>
      </c>
      <c r="F123" s="228">
        <v>1250</v>
      </c>
      <c r="G123" s="276"/>
      <c r="H123" s="191"/>
      <c r="I123" s="191"/>
      <c r="J123" s="191"/>
    </row>
    <row r="124" spans="1:11" s="188" customFormat="1" ht="12.75" customHeight="1" x14ac:dyDescent="0.2">
      <c r="A124" s="224">
        <v>900</v>
      </c>
      <c r="B124" s="267" t="s">
        <v>2</v>
      </c>
      <c r="C124" s="226" t="s">
        <v>272</v>
      </c>
      <c r="D124" s="268" t="s">
        <v>273</v>
      </c>
      <c r="E124" s="227">
        <v>1000</v>
      </c>
      <c r="F124" s="228">
        <v>1000</v>
      </c>
      <c r="G124" s="276"/>
      <c r="I124" s="191"/>
      <c r="J124" s="191"/>
    </row>
    <row r="125" spans="1:11" s="188" customFormat="1" ht="12.75" customHeight="1" x14ac:dyDescent="0.2">
      <c r="A125" s="224">
        <v>320</v>
      </c>
      <c r="B125" s="267" t="s">
        <v>2</v>
      </c>
      <c r="C125" s="226" t="s">
        <v>274</v>
      </c>
      <c r="D125" s="268" t="s">
        <v>275</v>
      </c>
      <c r="E125" s="227">
        <v>320</v>
      </c>
      <c r="F125" s="228">
        <v>320</v>
      </c>
      <c r="G125" s="276"/>
      <c r="I125" s="191"/>
      <c r="J125" s="191"/>
    </row>
    <row r="126" spans="1:11" s="188" customFormat="1" ht="12.75" customHeight="1" x14ac:dyDescent="0.2">
      <c r="A126" s="224">
        <v>880</v>
      </c>
      <c r="B126" s="267" t="s">
        <v>2</v>
      </c>
      <c r="C126" s="226" t="s">
        <v>276</v>
      </c>
      <c r="D126" s="268" t="s">
        <v>277</v>
      </c>
      <c r="E126" s="227">
        <v>1277</v>
      </c>
      <c r="F126" s="228">
        <v>1277</v>
      </c>
      <c r="G126" s="276"/>
      <c r="I126" s="191"/>
      <c r="J126" s="191"/>
    </row>
    <row r="127" spans="1:11" s="188" customFormat="1" ht="12.75" customHeight="1" x14ac:dyDescent="0.2">
      <c r="A127" s="224">
        <v>500</v>
      </c>
      <c r="B127" s="267" t="s">
        <v>2</v>
      </c>
      <c r="C127" s="226" t="s">
        <v>278</v>
      </c>
      <c r="D127" s="268" t="s">
        <v>106</v>
      </c>
      <c r="E127" s="227">
        <v>0</v>
      </c>
      <c r="F127" s="228">
        <v>0</v>
      </c>
      <c r="G127" s="276"/>
      <c r="I127" s="191"/>
      <c r="J127" s="191"/>
    </row>
    <row r="128" spans="1:11" s="188" customFormat="1" ht="12.75" customHeight="1" x14ac:dyDescent="0.2">
      <c r="A128" s="224">
        <v>0</v>
      </c>
      <c r="B128" s="267" t="s">
        <v>2</v>
      </c>
      <c r="C128" s="1896" t="s">
        <v>2172</v>
      </c>
      <c r="D128" s="1861" t="s">
        <v>2165</v>
      </c>
      <c r="E128" s="227">
        <v>125</v>
      </c>
      <c r="F128" s="228">
        <v>125</v>
      </c>
      <c r="G128" s="354"/>
      <c r="I128" s="191"/>
      <c r="J128" s="191"/>
    </row>
    <row r="129" spans="1:11" s="188" customFormat="1" ht="12.75" customHeight="1" x14ac:dyDescent="0.2">
      <c r="A129" s="224">
        <v>0</v>
      </c>
      <c r="B129" s="267" t="s">
        <v>2</v>
      </c>
      <c r="C129" s="1896" t="s">
        <v>2173</v>
      </c>
      <c r="D129" s="1861" t="s">
        <v>2166</v>
      </c>
      <c r="E129" s="227">
        <v>125</v>
      </c>
      <c r="F129" s="228">
        <v>125</v>
      </c>
      <c r="G129" s="354"/>
      <c r="I129" s="191"/>
      <c r="J129" s="191"/>
    </row>
    <row r="130" spans="1:11" s="188" customFormat="1" ht="12.75" customHeight="1" x14ac:dyDescent="0.2">
      <c r="A130" s="224">
        <v>0</v>
      </c>
      <c r="B130" s="267" t="s">
        <v>2</v>
      </c>
      <c r="C130" s="1896" t="s">
        <v>2174</v>
      </c>
      <c r="D130" s="1861" t="s">
        <v>2167</v>
      </c>
      <c r="E130" s="227">
        <v>125</v>
      </c>
      <c r="F130" s="228">
        <v>125</v>
      </c>
      <c r="G130" s="354"/>
      <c r="I130" s="191"/>
      <c r="J130" s="191"/>
    </row>
    <row r="131" spans="1:11" s="188" customFormat="1" ht="12.75" customHeight="1" x14ac:dyDescent="0.2">
      <c r="A131" s="224">
        <v>0</v>
      </c>
      <c r="B131" s="267" t="s">
        <v>2</v>
      </c>
      <c r="C131" s="1896" t="s">
        <v>2175</v>
      </c>
      <c r="D131" s="1861" t="s">
        <v>2168</v>
      </c>
      <c r="E131" s="227">
        <v>125</v>
      </c>
      <c r="F131" s="228">
        <v>125</v>
      </c>
      <c r="G131" s="354"/>
      <c r="I131" s="191"/>
      <c r="J131" s="191"/>
    </row>
    <row r="132" spans="1:11" s="188" customFormat="1" ht="21" customHeight="1" x14ac:dyDescent="0.25">
      <c r="A132" s="269">
        <v>199</v>
      </c>
      <c r="B132" s="270" t="s">
        <v>2</v>
      </c>
      <c r="C132" s="1896" t="s">
        <v>279</v>
      </c>
      <c r="D132" s="272" t="s">
        <v>2429</v>
      </c>
      <c r="E132" s="273">
        <v>199</v>
      </c>
      <c r="F132" s="274">
        <v>199</v>
      </c>
      <c r="G132" s="354" t="s">
        <v>2430</v>
      </c>
      <c r="I132" s="191"/>
      <c r="J132" s="191"/>
    </row>
    <row r="133" spans="1:11" s="188" customFormat="1" ht="12.75" customHeight="1" x14ac:dyDescent="0.25">
      <c r="A133" s="269">
        <v>50</v>
      </c>
      <c r="B133" s="270" t="s">
        <v>2</v>
      </c>
      <c r="C133" s="271" t="s">
        <v>280</v>
      </c>
      <c r="D133" s="272" t="s">
        <v>1694</v>
      </c>
      <c r="E133" s="273">
        <v>50</v>
      </c>
      <c r="F133" s="274">
        <v>50</v>
      </c>
      <c r="G133" s="276"/>
      <c r="I133" s="191"/>
      <c r="J133" s="191"/>
    </row>
    <row r="134" spans="1:11" s="188" customFormat="1" ht="12.75" customHeight="1" x14ac:dyDescent="0.2">
      <c r="A134" s="224">
        <v>100</v>
      </c>
      <c r="B134" s="270" t="s">
        <v>2</v>
      </c>
      <c r="C134" s="226" t="s">
        <v>281</v>
      </c>
      <c r="D134" s="272" t="s">
        <v>2169</v>
      </c>
      <c r="E134" s="227">
        <v>100</v>
      </c>
      <c r="F134" s="228">
        <v>100</v>
      </c>
      <c r="G134" s="354"/>
      <c r="I134" s="191"/>
      <c r="J134" s="191"/>
    </row>
    <row r="135" spans="1:11" s="188" customFormat="1" x14ac:dyDescent="0.25">
      <c r="A135" s="269">
        <v>20</v>
      </c>
      <c r="B135" s="270" t="s">
        <v>2</v>
      </c>
      <c r="C135" s="271" t="s">
        <v>282</v>
      </c>
      <c r="D135" s="272" t="s">
        <v>109</v>
      </c>
      <c r="E135" s="273">
        <v>100</v>
      </c>
      <c r="F135" s="274">
        <v>100</v>
      </c>
      <c r="G135" s="276"/>
      <c r="I135" s="191"/>
      <c r="J135" s="191"/>
    </row>
    <row r="136" spans="1:11" s="188" customFormat="1" ht="67.5" x14ac:dyDescent="0.25">
      <c r="A136" s="269">
        <v>200</v>
      </c>
      <c r="B136" s="270" t="s">
        <v>2</v>
      </c>
      <c r="C136" s="271" t="s">
        <v>303</v>
      </c>
      <c r="D136" s="154" t="s">
        <v>110</v>
      </c>
      <c r="E136" s="273">
        <v>200</v>
      </c>
      <c r="F136" s="274">
        <v>300</v>
      </c>
      <c r="G136" s="276" t="s">
        <v>2431</v>
      </c>
      <c r="I136" s="191"/>
      <c r="J136" s="191"/>
    </row>
    <row r="137" spans="1:11" s="188" customFormat="1" x14ac:dyDescent="0.25">
      <c r="A137" s="269">
        <v>100</v>
      </c>
      <c r="B137" s="270" t="s">
        <v>2</v>
      </c>
      <c r="C137" s="271" t="s">
        <v>302</v>
      </c>
      <c r="D137" s="154" t="s">
        <v>108</v>
      </c>
      <c r="E137" s="273">
        <v>100</v>
      </c>
      <c r="F137" s="274">
        <v>0</v>
      </c>
      <c r="G137" s="2914"/>
      <c r="H137" s="352"/>
      <c r="I137" s="352"/>
      <c r="J137" s="191"/>
    </row>
    <row r="138" spans="1:11" s="188" customFormat="1" ht="22.5" x14ac:dyDescent="0.25">
      <c r="A138" s="269">
        <v>100</v>
      </c>
      <c r="B138" s="270" t="s">
        <v>2</v>
      </c>
      <c r="C138" s="271" t="s">
        <v>1412</v>
      </c>
      <c r="D138" s="154" t="s">
        <v>111</v>
      </c>
      <c r="E138" s="273">
        <v>0</v>
      </c>
      <c r="F138" s="274">
        <v>0</v>
      </c>
      <c r="G138" s="276"/>
      <c r="H138" s="352"/>
      <c r="I138" s="352"/>
      <c r="J138" s="191"/>
    </row>
    <row r="139" spans="1:11" s="188" customFormat="1" ht="23.25" thickBot="1" x14ac:dyDescent="0.3">
      <c r="A139" s="279">
        <v>8000</v>
      </c>
      <c r="B139" s="1772" t="s">
        <v>2</v>
      </c>
      <c r="C139" s="632" t="s">
        <v>283</v>
      </c>
      <c r="D139" s="2653" t="s">
        <v>107</v>
      </c>
      <c r="E139" s="280">
        <v>8000</v>
      </c>
      <c r="F139" s="281">
        <v>8000</v>
      </c>
      <c r="G139" s="356"/>
      <c r="I139" s="191"/>
      <c r="J139" s="191"/>
    </row>
    <row r="140" spans="1:11" s="188" customFormat="1" x14ac:dyDescent="0.25">
      <c r="A140" s="663"/>
      <c r="B140" s="687"/>
      <c r="C140" s="688"/>
      <c r="D140" s="232"/>
      <c r="E140" s="663"/>
      <c r="F140" s="663"/>
      <c r="G140" s="665"/>
      <c r="I140" s="191"/>
      <c r="J140" s="191"/>
    </row>
    <row r="141" spans="1:11" s="188" customFormat="1" ht="19.5" customHeight="1" x14ac:dyDescent="0.25">
      <c r="B141" s="180" t="s">
        <v>267</v>
      </c>
      <c r="C141" s="180"/>
      <c r="D141" s="180"/>
      <c r="E141" s="180"/>
      <c r="F141" s="180"/>
      <c r="G141" s="180"/>
      <c r="H141" s="160"/>
      <c r="J141" s="191"/>
      <c r="K141" s="191"/>
    </row>
    <row r="142" spans="1:11" s="188" customFormat="1" ht="12.75" customHeight="1" thickBot="1" x14ac:dyDescent="0.3">
      <c r="B142" s="189"/>
      <c r="C142" s="189"/>
      <c r="D142" s="189"/>
      <c r="E142" s="217"/>
      <c r="F142" s="217"/>
      <c r="G142" s="162" t="s">
        <v>105</v>
      </c>
      <c r="H142" s="190"/>
      <c r="J142" s="191"/>
      <c r="K142" s="191"/>
    </row>
    <row r="143" spans="1:11" s="188" customFormat="1" ht="12" customHeight="1" x14ac:dyDescent="0.25">
      <c r="A143" s="3103" t="s">
        <v>2151</v>
      </c>
      <c r="B143" s="3105" t="s">
        <v>153</v>
      </c>
      <c r="C143" s="3107" t="s">
        <v>268</v>
      </c>
      <c r="D143" s="3119" t="s">
        <v>269</v>
      </c>
      <c r="E143" s="3111" t="s">
        <v>2160</v>
      </c>
      <c r="F143" s="3113" t="s">
        <v>2153</v>
      </c>
      <c r="G143" s="3101" t="s">
        <v>156</v>
      </c>
      <c r="I143" s="191"/>
      <c r="J143" s="191"/>
    </row>
    <row r="144" spans="1:11" s="188" customFormat="1" ht="16.5" customHeight="1" thickBot="1" x14ac:dyDescent="0.3">
      <c r="A144" s="3104"/>
      <c r="B144" s="3106"/>
      <c r="C144" s="3108"/>
      <c r="D144" s="3121"/>
      <c r="E144" s="3112"/>
      <c r="F144" s="3114"/>
      <c r="G144" s="3102"/>
      <c r="I144" s="191"/>
      <c r="J144" s="191"/>
    </row>
    <row r="145" spans="1:11" s="188" customFormat="1" ht="15.75" customHeight="1" thickBot="1" x14ac:dyDescent="0.3">
      <c r="A145" s="255" t="s">
        <v>474</v>
      </c>
      <c r="B145" s="218" t="s">
        <v>2</v>
      </c>
      <c r="C145" s="219" t="s">
        <v>157</v>
      </c>
      <c r="D145" s="282" t="s">
        <v>158</v>
      </c>
      <c r="E145" s="255" t="s">
        <v>474</v>
      </c>
      <c r="F145" s="255" t="s">
        <v>474</v>
      </c>
      <c r="G145" s="201" t="s">
        <v>6</v>
      </c>
      <c r="I145" s="191"/>
      <c r="J145" s="191"/>
      <c r="K145" s="191"/>
    </row>
    <row r="146" spans="1:11" s="188" customFormat="1" ht="22.5" x14ac:dyDescent="0.25">
      <c r="A146" s="763">
        <v>100</v>
      </c>
      <c r="B146" s="1165" t="s">
        <v>2</v>
      </c>
      <c r="C146" s="776" t="s">
        <v>1414</v>
      </c>
      <c r="D146" s="462" t="s">
        <v>1415</v>
      </c>
      <c r="E146" s="667">
        <v>100</v>
      </c>
      <c r="F146" s="773">
        <v>100</v>
      </c>
      <c r="G146" s="278"/>
      <c r="I146" s="191"/>
      <c r="J146" s="191"/>
    </row>
    <row r="147" spans="1:11" s="188" customFormat="1" x14ac:dyDescent="0.25">
      <c r="A147" s="269">
        <v>200</v>
      </c>
      <c r="B147" s="270" t="s">
        <v>2</v>
      </c>
      <c r="C147" s="271" t="s">
        <v>1690</v>
      </c>
      <c r="D147" s="154" t="s">
        <v>1413</v>
      </c>
      <c r="E147" s="273">
        <v>200</v>
      </c>
      <c r="F147" s="274">
        <v>200</v>
      </c>
      <c r="G147" s="278"/>
      <c r="I147" s="191"/>
      <c r="J147" s="191"/>
    </row>
    <row r="148" spans="1:11" s="188" customFormat="1" x14ac:dyDescent="0.25">
      <c r="A148" s="269">
        <v>5000</v>
      </c>
      <c r="B148" s="270" t="s">
        <v>2</v>
      </c>
      <c r="C148" s="271" t="s">
        <v>1691</v>
      </c>
      <c r="D148" s="154" t="s">
        <v>1416</v>
      </c>
      <c r="E148" s="273">
        <v>5000</v>
      </c>
      <c r="F148" s="274">
        <v>5000</v>
      </c>
      <c r="G148" s="276"/>
      <c r="I148" s="352"/>
      <c r="J148" s="191"/>
    </row>
    <row r="149" spans="1:11" s="188" customFormat="1" x14ac:dyDescent="0.25">
      <c r="A149" s="269">
        <v>100</v>
      </c>
      <c r="B149" s="270" t="s">
        <v>2</v>
      </c>
      <c r="C149" s="271" t="s">
        <v>1692</v>
      </c>
      <c r="D149" s="154" t="s">
        <v>1693</v>
      </c>
      <c r="E149" s="273">
        <v>100</v>
      </c>
      <c r="F149" s="274">
        <v>100</v>
      </c>
      <c r="G149" s="276"/>
      <c r="H149" s="190"/>
      <c r="J149" s="191"/>
      <c r="K149" s="191"/>
    </row>
    <row r="150" spans="1:11" s="188" customFormat="1" x14ac:dyDescent="0.25">
      <c r="A150" s="763">
        <v>0</v>
      </c>
      <c r="B150" s="1165" t="s">
        <v>2</v>
      </c>
      <c r="C150" s="776" t="s">
        <v>2432</v>
      </c>
      <c r="D150" s="2915" t="s">
        <v>2170</v>
      </c>
      <c r="E150" s="667">
        <v>300</v>
      </c>
      <c r="F150" s="773">
        <v>300</v>
      </c>
      <c r="G150" s="278"/>
      <c r="H150" s="190"/>
      <c r="J150" s="191"/>
      <c r="K150" s="191"/>
    </row>
    <row r="151" spans="1:11" s="188" customFormat="1" ht="12" thickBot="1" x14ac:dyDescent="0.3">
      <c r="A151" s="279">
        <v>0</v>
      </c>
      <c r="B151" s="1772" t="s">
        <v>2</v>
      </c>
      <c r="C151" s="778" t="s">
        <v>2433</v>
      </c>
      <c r="D151" s="2916" t="s">
        <v>2171</v>
      </c>
      <c r="E151" s="280">
        <v>50</v>
      </c>
      <c r="F151" s="281">
        <v>50</v>
      </c>
      <c r="G151" s="356"/>
      <c r="H151" s="190"/>
      <c r="J151" s="191"/>
      <c r="K151" s="191"/>
    </row>
    <row r="152" spans="1:11" s="188" customFormat="1" x14ac:dyDescent="0.25">
      <c r="A152" s="663"/>
      <c r="B152" s="687"/>
      <c r="C152" s="688"/>
      <c r="D152" s="186"/>
      <c r="E152" s="663"/>
      <c r="F152" s="663"/>
      <c r="G152" s="665"/>
      <c r="H152" s="190"/>
      <c r="J152" s="191"/>
      <c r="K152" s="191"/>
    </row>
    <row r="153" spans="1:11" s="188" customFormat="1" x14ac:dyDescent="0.25">
      <c r="B153" s="190"/>
      <c r="H153" s="190"/>
      <c r="J153" s="191"/>
      <c r="K153" s="191"/>
    </row>
    <row r="154" spans="1:11" ht="16.5" customHeight="1" x14ac:dyDescent="0.2">
      <c r="B154" s="180" t="s">
        <v>284</v>
      </c>
      <c r="C154" s="180"/>
      <c r="D154" s="180"/>
      <c r="E154" s="180"/>
      <c r="F154" s="180"/>
      <c r="G154" s="180"/>
      <c r="H154" s="160"/>
    </row>
    <row r="155" spans="1:11" ht="12" thickBot="1" x14ac:dyDescent="0.25">
      <c r="B155" s="189"/>
      <c r="C155" s="189"/>
      <c r="D155" s="189"/>
      <c r="E155" s="162"/>
      <c r="F155" s="162"/>
      <c r="G155" s="162" t="s">
        <v>105</v>
      </c>
      <c r="H155" s="190"/>
    </row>
    <row r="156" spans="1:11" ht="13.5" customHeight="1" x14ac:dyDescent="0.2">
      <c r="A156" s="3103" t="s">
        <v>2151</v>
      </c>
      <c r="B156" s="3105" t="s">
        <v>153</v>
      </c>
      <c r="C156" s="3107" t="s">
        <v>285</v>
      </c>
      <c r="D156" s="3119" t="s">
        <v>286</v>
      </c>
      <c r="E156" s="3111" t="s">
        <v>2160</v>
      </c>
      <c r="F156" s="3113" t="s">
        <v>2153</v>
      </c>
      <c r="G156" s="3101" t="s">
        <v>156</v>
      </c>
      <c r="H156" s="181"/>
      <c r="I156" s="182"/>
      <c r="K156" s="181"/>
    </row>
    <row r="157" spans="1:11" ht="15" customHeight="1" thickBot="1" x14ac:dyDescent="0.25">
      <c r="A157" s="3104"/>
      <c r="B157" s="3106"/>
      <c r="C157" s="3108"/>
      <c r="D157" s="3121"/>
      <c r="E157" s="3112"/>
      <c r="F157" s="3114"/>
      <c r="G157" s="3102"/>
      <c r="H157" s="181"/>
      <c r="I157" s="182"/>
      <c r="K157" s="181"/>
    </row>
    <row r="158" spans="1:11" ht="15" customHeight="1" thickBot="1" x14ac:dyDescent="0.25">
      <c r="A158" s="166">
        <f>A159</f>
        <v>0</v>
      </c>
      <c r="B158" s="218" t="s">
        <v>2</v>
      </c>
      <c r="C158" s="219" t="s">
        <v>157</v>
      </c>
      <c r="D158" s="282" t="s">
        <v>158</v>
      </c>
      <c r="E158" s="166">
        <f>E159</f>
        <v>0</v>
      </c>
      <c r="F158" s="166">
        <v>0</v>
      </c>
      <c r="G158" s="201" t="s">
        <v>6</v>
      </c>
      <c r="H158" s="181"/>
      <c r="I158" s="182"/>
      <c r="K158" s="181"/>
    </row>
    <row r="159" spans="1:11" x14ac:dyDescent="0.2">
      <c r="A159" s="283">
        <v>0</v>
      </c>
      <c r="B159" s="284" t="s">
        <v>6</v>
      </c>
      <c r="C159" s="285" t="s">
        <v>6</v>
      </c>
      <c r="D159" s="286" t="s">
        <v>287</v>
      </c>
      <c r="E159" s="287">
        <v>0</v>
      </c>
      <c r="F159" s="288">
        <v>0</v>
      </c>
      <c r="G159" s="289"/>
      <c r="H159" s="181"/>
      <c r="I159" s="182"/>
      <c r="K159" s="181"/>
    </row>
    <row r="160" spans="1:11" ht="12" thickBot="1" x14ac:dyDescent="0.25">
      <c r="A160" s="290">
        <v>0</v>
      </c>
      <c r="B160" s="291"/>
      <c r="C160" s="292"/>
      <c r="D160" s="293"/>
      <c r="E160" s="294">
        <v>0</v>
      </c>
      <c r="F160" s="295">
        <v>0</v>
      </c>
      <c r="G160" s="248"/>
      <c r="H160" s="181"/>
      <c r="I160" s="182"/>
      <c r="K160" s="181"/>
    </row>
    <row r="161" spans="1:12" s="188" customFormat="1" ht="12.75" customHeight="1" x14ac:dyDescent="0.25">
      <c r="B161" s="190"/>
      <c r="H161" s="190"/>
      <c r="J161" s="191"/>
      <c r="K161" s="191"/>
    </row>
    <row r="162" spans="1:12" s="188" customFormat="1" ht="12.75" customHeight="1" x14ac:dyDescent="0.25">
      <c r="B162" s="190"/>
      <c r="H162" s="190"/>
      <c r="J162" s="191"/>
      <c r="K162" s="191"/>
    </row>
    <row r="163" spans="1:12" s="188" customFormat="1" ht="12.75" customHeight="1" x14ac:dyDescent="0.2">
      <c r="A163" s="181"/>
      <c r="B163" s="180" t="s">
        <v>2163</v>
      </c>
      <c r="C163" s="180"/>
      <c r="D163" s="180"/>
      <c r="E163" s="180"/>
      <c r="F163" s="180"/>
      <c r="G163" s="180"/>
      <c r="H163" s="180"/>
      <c r="J163" s="191"/>
      <c r="K163" s="191"/>
    </row>
    <row r="164" spans="1:12" s="188" customFormat="1" ht="12.75" customHeight="1" thickBot="1" x14ac:dyDescent="0.25">
      <c r="A164" s="181"/>
      <c r="B164" s="189"/>
      <c r="C164" s="189"/>
      <c r="D164" s="189"/>
      <c r="E164" s="162"/>
      <c r="F164" s="162"/>
      <c r="G164" s="162" t="s">
        <v>105</v>
      </c>
      <c r="H164" s="432"/>
      <c r="J164" s="191"/>
      <c r="K164" s="191"/>
    </row>
    <row r="165" spans="1:12" s="188" customFormat="1" ht="24" customHeight="1" thickBot="1" x14ac:dyDescent="0.25">
      <c r="A165" s="751" t="s">
        <v>2151</v>
      </c>
      <c r="B165" s="753" t="s">
        <v>153</v>
      </c>
      <c r="C165" s="754" t="s">
        <v>2164</v>
      </c>
      <c r="D165" s="546" t="s">
        <v>348</v>
      </c>
      <c r="E165" s="2039" t="s">
        <v>2160</v>
      </c>
      <c r="F165" s="2399" t="s">
        <v>2153</v>
      </c>
      <c r="G165" s="752" t="s">
        <v>156</v>
      </c>
      <c r="H165" s="181"/>
      <c r="J165" s="191"/>
      <c r="K165" s="191"/>
    </row>
    <row r="166" spans="1:12" s="188" customFormat="1" ht="12.75" customHeight="1" thickBot="1" x14ac:dyDescent="0.25">
      <c r="A166" s="166">
        <f>A167</f>
        <v>0</v>
      </c>
      <c r="B166" s="199" t="s">
        <v>2</v>
      </c>
      <c r="C166" s="433" t="s">
        <v>157</v>
      </c>
      <c r="D166" s="165" t="s">
        <v>158</v>
      </c>
      <c r="E166" s="166">
        <f>E167</f>
        <v>530.30999999999995</v>
      </c>
      <c r="F166" s="166">
        <f>F167</f>
        <v>530.30999999999995</v>
      </c>
      <c r="G166" s="547" t="s">
        <v>6</v>
      </c>
      <c r="H166" s="181"/>
      <c r="J166" s="191"/>
      <c r="K166" s="191"/>
    </row>
    <row r="167" spans="1:12" s="188" customFormat="1" ht="23.25" thickBot="1" x14ac:dyDescent="0.25">
      <c r="A167" s="2401">
        <v>0</v>
      </c>
      <c r="B167" s="2402" t="s">
        <v>2</v>
      </c>
      <c r="C167" s="2917" t="s">
        <v>2670</v>
      </c>
      <c r="D167" s="2403" t="s">
        <v>2671</v>
      </c>
      <c r="E167" s="2404">
        <v>530.30999999999995</v>
      </c>
      <c r="F167" s="2405">
        <v>530.30999999999995</v>
      </c>
      <c r="G167" s="2681"/>
      <c r="H167" s="181"/>
      <c r="J167" s="191"/>
      <c r="K167" s="191"/>
    </row>
    <row r="168" spans="1:12" s="188" customFormat="1" ht="12.75" customHeight="1" x14ac:dyDescent="0.25">
      <c r="B168" s="190"/>
      <c r="H168" s="190"/>
      <c r="J168" s="191"/>
      <c r="K168" s="191"/>
    </row>
    <row r="169" spans="1:12" s="188" customFormat="1" ht="12.75" customHeight="1" x14ac:dyDescent="0.25">
      <c r="B169" s="190"/>
      <c r="H169" s="190"/>
      <c r="J169" s="191"/>
      <c r="K169" s="191"/>
    </row>
    <row r="170" spans="1:12" s="188" customFormat="1" ht="18.75" customHeight="1" x14ac:dyDescent="0.25">
      <c r="B170" s="296" t="s">
        <v>288</v>
      </c>
      <c r="C170" s="296"/>
      <c r="D170" s="296"/>
      <c r="E170" s="296"/>
      <c r="F170" s="296"/>
      <c r="G170" s="296"/>
      <c r="H170" s="296"/>
      <c r="J170" s="191"/>
      <c r="K170" s="191"/>
    </row>
    <row r="171" spans="1:12" s="188" customFormat="1" ht="12.75" customHeight="1" thickBot="1" x14ac:dyDescent="0.3">
      <c r="B171" s="2"/>
      <c r="C171" s="2"/>
      <c r="D171" s="2"/>
      <c r="E171" s="297"/>
      <c r="F171" s="297"/>
      <c r="G171" s="297" t="s">
        <v>105</v>
      </c>
      <c r="H171" s="298"/>
      <c r="J171" s="191"/>
      <c r="K171" s="191"/>
    </row>
    <row r="172" spans="1:12" s="188" customFormat="1" ht="12.75" customHeight="1" x14ac:dyDescent="0.25">
      <c r="A172" s="3103" t="s">
        <v>2151</v>
      </c>
      <c r="B172" s="3115" t="s">
        <v>289</v>
      </c>
      <c r="C172" s="3117" t="s">
        <v>1478</v>
      </c>
      <c r="D172" s="3119" t="s">
        <v>290</v>
      </c>
      <c r="E172" s="3111" t="s">
        <v>2160</v>
      </c>
      <c r="F172" s="3113" t="s">
        <v>2153</v>
      </c>
      <c r="G172" s="3101" t="s">
        <v>156</v>
      </c>
      <c r="I172" s="191"/>
      <c r="J172" s="191"/>
    </row>
    <row r="173" spans="1:12" s="188" customFormat="1" ht="16.5" customHeight="1" thickBot="1" x14ac:dyDescent="0.3">
      <c r="A173" s="3104"/>
      <c r="B173" s="3116"/>
      <c r="C173" s="3118"/>
      <c r="D173" s="3120"/>
      <c r="E173" s="3112"/>
      <c r="F173" s="3114"/>
      <c r="G173" s="3102"/>
      <c r="I173" s="191"/>
      <c r="J173" s="191"/>
    </row>
    <row r="174" spans="1:12" s="188" customFormat="1" ht="15" customHeight="1" thickBot="1" x14ac:dyDescent="0.3">
      <c r="A174" s="299">
        <f>A175</f>
        <v>15000</v>
      </c>
      <c r="B174" s="300" t="s">
        <v>1</v>
      </c>
      <c r="C174" s="301" t="s">
        <v>291</v>
      </c>
      <c r="D174" s="302" t="s">
        <v>292</v>
      </c>
      <c r="E174" s="299">
        <f>E175</f>
        <v>15000</v>
      </c>
      <c r="F174" s="303">
        <f>F175</f>
        <v>19000</v>
      </c>
      <c r="G174" s="201" t="s">
        <v>6</v>
      </c>
      <c r="I174" s="191"/>
      <c r="J174" s="191"/>
    </row>
    <row r="175" spans="1:12" s="188" customFormat="1" ht="12.75" customHeight="1" x14ac:dyDescent="0.25">
      <c r="A175" s="304">
        <f>SUM(A176:A179)</f>
        <v>15000</v>
      </c>
      <c r="B175" s="474" t="s">
        <v>2</v>
      </c>
      <c r="C175" s="305" t="s">
        <v>6</v>
      </c>
      <c r="D175" s="306" t="s">
        <v>293</v>
      </c>
      <c r="E175" s="307">
        <f>SUM(E176:E179)</f>
        <v>15000</v>
      </c>
      <c r="F175" s="308">
        <f>SUM(F176:F179)</f>
        <v>19000</v>
      </c>
      <c r="G175" s="309"/>
      <c r="I175" s="191"/>
      <c r="J175" s="191"/>
      <c r="L175" s="310"/>
    </row>
    <row r="176" spans="1:12" s="188" customFormat="1" ht="12.75" customHeight="1" x14ac:dyDescent="0.2">
      <c r="A176" s="311">
        <v>12950</v>
      </c>
      <c r="B176" s="312" t="s">
        <v>2</v>
      </c>
      <c r="C176" s="313">
        <v>1010000</v>
      </c>
      <c r="D176" s="314" t="s">
        <v>294</v>
      </c>
      <c r="E176" s="315">
        <v>12950</v>
      </c>
      <c r="F176" s="316">
        <v>16950</v>
      </c>
      <c r="G176" s="317"/>
      <c r="I176" s="191"/>
      <c r="J176" s="191"/>
    </row>
    <row r="177" spans="1:11" s="188" customFormat="1" ht="12.75" customHeight="1" x14ac:dyDescent="0.2">
      <c r="A177" s="318">
        <v>1200</v>
      </c>
      <c r="B177" s="312" t="s">
        <v>2</v>
      </c>
      <c r="C177" s="313">
        <v>1020000</v>
      </c>
      <c r="D177" s="314" t="s">
        <v>295</v>
      </c>
      <c r="E177" s="319">
        <v>1200</v>
      </c>
      <c r="F177" s="320">
        <v>1200</v>
      </c>
      <c r="G177" s="317"/>
      <c r="I177" s="191"/>
      <c r="J177" s="191"/>
    </row>
    <row r="178" spans="1:11" s="188" customFormat="1" ht="12.75" customHeight="1" x14ac:dyDescent="0.2">
      <c r="A178" s="321">
        <v>800</v>
      </c>
      <c r="B178" s="322" t="s">
        <v>2</v>
      </c>
      <c r="C178" s="323">
        <v>1030000</v>
      </c>
      <c r="D178" s="324" t="s">
        <v>296</v>
      </c>
      <c r="E178" s="325">
        <v>700</v>
      </c>
      <c r="F178" s="326">
        <v>700</v>
      </c>
      <c r="G178" s="317"/>
      <c r="I178" s="191"/>
      <c r="J178" s="191"/>
    </row>
    <row r="179" spans="1:11" ht="12.75" customHeight="1" thickBot="1" x14ac:dyDescent="0.25">
      <c r="A179" s="327">
        <v>50</v>
      </c>
      <c r="B179" s="328" t="s">
        <v>2</v>
      </c>
      <c r="C179" s="329">
        <v>1030000</v>
      </c>
      <c r="D179" s="330" t="s">
        <v>297</v>
      </c>
      <c r="E179" s="331">
        <v>150</v>
      </c>
      <c r="F179" s="332">
        <v>150</v>
      </c>
      <c r="G179" s="333"/>
      <c r="H179" s="181"/>
      <c r="I179" s="182"/>
      <c r="K179" s="181"/>
    </row>
    <row r="182" spans="1:11" ht="18.75" customHeight="1" x14ac:dyDescent="0.2">
      <c r="B182" s="180" t="s">
        <v>298</v>
      </c>
      <c r="C182" s="180"/>
      <c r="D182" s="180"/>
      <c r="E182" s="180"/>
      <c r="F182" s="180"/>
      <c r="G182" s="180"/>
      <c r="H182" s="160"/>
    </row>
    <row r="183" spans="1:11" ht="12.75" customHeight="1" thickBot="1" x14ac:dyDescent="0.25">
      <c r="B183" s="189"/>
      <c r="C183" s="189"/>
      <c r="D183" s="334"/>
      <c r="E183" s="335"/>
      <c r="F183" s="335"/>
      <c r="G183" s="162" t="s">
        <v>105</v>
      </c>
      <c r="H183" s="188"/>
    </row>
    <row r="184" spans="1:11" ht="12.75" customHeight="1" x14ac:dyDescent="0.2">
      <c r="A184" s="3103" t="s">
        <v>2151</v>
      </c>
      <c r="B184" s="3105" t="s">
        <v>153</v>
      </c>
      <c r="C184" s="3107" t="s">
        <v>299</v>
      </c>
      <c r="D184" s="3109" t="s">
        <v>300</v>
      </c>
      <c r="E184" s="3111" t="s">
        <v>2160</v>
      </c>
      <c r="F184" s="3113" t="s">
        <v>2153</v>
      </c>
      <c r="G184" s="3101" t="s">
        <v>156</v>
      </c>
      <c r="H184" s="181"/>
      <c r="I184" s="182"/>
      <c r="K184" s="181"/>
    </row>
    <row r="185" spans="1:11" ht="15.75" customHeight="1" thickBot="1" x14ac:dyDescent="0.25">
      <c r="A185" s="3104"/>
      <c r="B185" s="3106"/>
      <c r="C185" s="3108"/>
      <c r="D185" s="3110"/>
      <c r="E185" s="3112"/>
      <c r="F185" s="3114"/>
      <c r="G185" s="3102"/>
      <c r="H185" s="181"/>
      <c r="I185" s="182"/>
      <c r="K185" s="181"/>
    </row>
    <row r="186" spans="1:11" ht="15" customHeight="1" thickBot="1" x14ac:dyDescent="0.25">
      <c r="A186" s="166">
        <f>A187</f>
        <v>10000</v>
      </c>
      <c r="B186" s="218" t="s">
        <v>1</v>
      </c>
      <c r="C186" s="219" t="s">
        <v>157</v>
      </c>
      <c r="D186" s="302" t="s">
        <v>158</v>
      </c>
      <c r="E186" s="166">
        <f>E187</f>
        <v>10000</v>
      </c>
      <c r="F186" s="166">
        <v>10000</v>
      </c>
      <c r="G186" s="201" t="s">
        <v>6</v>
      </c>
      <c r="H186" s="181"/>
      <c r="I186" s="182"/>
      <c r="K186" s="181"/>
    </row>
    <row r="187" spans="1:11" ht="12.75" customHeight="1" thickBot="1" x14ac:dyDescent="0.25">
      <c r="A187" s="336">
        <v>10000</v>
      </c>
      <c r="B187" s="337" t="s">
        <v>2</v>
      </c>
      <c r="C187" s="338" t="s">
        <v>6</v>
      </c>
      <c r="D187" s="339" t="s">
        <v>301</v>
      </c>
      <c r="E187" s="340">
        <v>10000</v>
      </c>
      <c r="F187" s="341">
        <v>10000</v>
      </c>
      <c r="G187" s="342"/>
      <c r="H187" s="181"/>
      <c r="I187" s="182"/>
      <c r="K187" s="181"/>
    </row>
    <row r="188" spans="1:11" ht="12.75" customHeight="1" x14ac:dyDescent="0.2">
      <c r="A188" s="1846"/>
      <c r="B188" s="410"/>
      <c r="C188" s="1847"/>
      <c r="D188" s="1848"/>
      <c r="E188" s="1846"/>
      <c r="F188" s="1846"/>
      <c r="G188" s="1845"/>
      <c r="H188" s="181"/>
      <c r="I188" s="182"/>
      <c r="K188" s="181"/>
    </row>
    <row r="189" spans="1:11" ht="12.75" customHeight="1" x14ac:dyDescent="0.2">
      <c r="A189" s="1846"/>
      <c r="B189" s="410"/>
      <c r="C189" s="1847"/>
      <c r="D189" s="1848"/>
      <c r="E189" s="1846"/>
      <c r="F189" s="1846"/>
      <c r="G189" s="1845"/>
      <c r="H189" s="181"/>
      <c r="I189" s="182"/>
      <c r="K189" s="181"/>
    </row>
    <row r="190" spans="1:11" ht="12.75" customHeight="1" x14ac:dyDescent="0.2">
      <c r="B190" s="181"/>
      <c r="H190" s="181"/>
      <c r="J190" s="181"/>
      <c r="K190" s="181"/>
    </row>
    <row r="191" spans="1:11" ht="12.75" customHeight="1" x14ac:dyDescent="0.2">
      <c r="B191" s="181"/>
      <c r="H191" s="181"/>
      <c r="J191" s="181"/>
      <c r="K191" s="181"/>
    </row>
    <row r="192" spans="1:11" ht="12.75" customHeight="1" x14ac:dyDescent="0.2">
      <c r="B192" s="181"/>
      <c r="H192" s="181"/>
      <c r="J192" s="181"/>
      <c r="K192" s="181"/>
    </row>
    <row r="193" s="181" customFormat="1" ht="12.75" customHeight="1" x14ac:dyDescent="0.2"/>
    <row r="194" s="181" customFormat="1" x14ac:dyDescent="0.2"/>
    <row r="195" s="181" customFormat="1" x14ac:dyDescent="0.2"/>
    <row r="196" s="181" customFormat="1" x14ac:dyDescent="0.2"/>
    <row r="197" s="181" customFormat="1" x14ac:dyDescent="0.2"/>
    <row r="198" s="181" customFormat="1" x14ac:dyDescent="0.2"/>
    <row r="199" s="181" customFormat="1" x14ac:dyDescent="0.2"/>
    <row r="200" s="181" customFormat="1" x14ac:dyDescent="0.2"/>
    <row r="201" s="181" customFormat="1" x14ac:dyDescent="0.2"/>
  </sheetData>
  <mergeCells count="69">
    <mergeCell ref="A1:G1"/>
    <mergeCell ref="A3:G3"/>
    <mergeCell ref="C5:E5"/>
    <mergeCell ref="C7:C8"/>
    <mergeCell ref="D7:D8"/>
    <mergeCell ref="E7:E8"/>
    <mergeCell ref="G22:G23"/>
    <mergeCell ref="A46:A47"/>
    <mergeCell ref="B46:B47"/>
    <mergeCell ref="C46:C47"/>
    <mergeCell ref="D46:D47"/>
    <mergeCell ref="E46:E47"/>
    <mergeCell ref="F46:F47"/>
    <mergeCell ref="G46:G47"/>
    <mergeCell ref="A22:A23"/>
    <mergeCell ref="B22:B23"/>
    <mergeCell ref="C22:C23"/>
    <mergeCell ref="D22:D23"/>
    <mergeCell ref="E22:E23"/>
    <mergeCell ref="F22:F23"/>
    <mergeCell ref="G79:G80"/>
    <mergeCell ref="A109:A110"/>
    <mergeCell ref="B109:B110"/>
    <mergeCell ref="C109:C110"/>
    <mergeCell ref="D109:D110"/>
    <mergeCell ref="E109:E110"/>
    <mergeCell ref="F109:F110"/>
    <mergeCell ref="G109:G110"/>
    <mergeCell ref="A79:A80"/>
    <mergeCell ref="B79:B80"/>
    <mergeCell ref="C79:C80"/>
    <mergeCell ref="D79:D80"/>
    <mergeCell ref="E79:E80"/>
    <mergeCell ref="F79:F80"/>
    <mergeCell ref="G119:G120"/>
    <mergeCell ref="A143:A144"/>
    <mergeCell ref="B143:B144"/>
    <mergeCell ref="C143:C144"/>
    <mergeCell ref="D143:D144"/>
    <mergeCell ref="E143:E144"/>
    <mergeCell ref="F143:F144"/>
    <mergeCell ref="G143:G144"/>
    <mergeCell ref="A119:A120"/>
    <mergeCell ref="B119:B120"/>
    <mergeCell ref="C119:C120"/>
    <mergeCell ref="D119:D120"/>
    <mergeCell ref="E119:E120"/>
    <mergeCell ref="F119:F120"/>
    <mergeCell ref="G156:G157"/>
    <mergeCell ref="A172:A173"/>
    <mergeCell ref="B172:B173"/>
    <mergeCell ref="C172:C173"/>
    <mergeCell ref="D172:D173"/>
    <mergeCell ref="E172:E173"/>
    <mergeCell ref="F172:F173"/>
    <mergeCell ref="G172:G173"/>
    <mergeCell ref="A156:A157"/>
    <mergeCell ref="B156:B157"/>
    <mergeCell ref="C156:C157"/>
    <mergeCell ref="D156:D157"/>
    <mergeCell ref="E156:E157"/>
    <mergeCell ref="F156:F157"/>
    <mergeCell ref="G184:G185"/>
    <mergeCell ref="A184:A185"/>
    <mergeCell ref="B184:B185"/>
    <mergeCell ref="C184:C185"/>
    <mergeCell ref="D184:D185"/>
    <mergeCell ref="E184:E185"/>
    <mergeCell ref="F184:F185"/>
  </mergeCells>
  <conditionalFormatting sqref="D103:D104">
    <cfRule type="duplicateValues" dxfId="3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78" fitToHeight="2" orientation="portrait" r:id="rId1"/>
  <headerFooter alignWithMargins="0"/>
  <rowBreaks count="2" manualBreakCount="2">
    <brk id="75" max="6" man="1"/>
    <brk id="1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34</vt:i4>
      </vt:variant>
      <vt:variant>
        <vt:lpstr>Pojmenované oblasti</vt:lpstr>
      </vt:variant>
      <vt:variant>
        <vt:i4>33</vt:i4>
      </vt:variant>
    </vt:vector>
  </HeadingPairs>
  <TitlesOfParts>
    <vt:vector size="67" baseType="lpstr">
      <vt:lpstr>Titul</vt:lpstr>
      <vt:lpstr>zkratky</vt:lpstr>
      <vt:lpstr>RLK 2024 P</vt:lpstr>
      <vt:lpstr>Příjmy ZU a SU </vt:lpstr>
      <vt:lpstr>Příjmy DU</vt:lpstr>
      <vt:lpstr>RLK 2024 V</vt:lpstr>
      <vt:lpstr>limity výdajů</vt:lpstr>
      <vt:lpstr>Výdaje ZU a SU</vt:lpstr>
      <vt:lpstr>Hejtman</vt:lpstr>
      <vt:lpstr>Rozvoj</vt:lpstr>
      <vt:lpstr>Ekonomika</vt:lpstr>
      <vt:lpstr>OŠMTSV </vt:lpstr>
      <vt:lpstr>OŠMTSV 913 04</vt:lpstr>
      <vt:lpstr>OŠMTS P 04</vt:lpstr>
      <vt:lpstr>Sociální</vt:lpstr>
      <vt:lpstr>Sociální P 05</vt:lpstr>
      <vt:lpstr>Silnič.hospodářství</vt:lpstr>
      <vt:lpstr>Silnič.hospodářství P 06 </vt:lpstr>
      <vt:lpstr>Kultura </vt:lpstr>
      <vt:lpstr>Kultura 913 07</vt:lpstr>
      <vt:lpstr>Kultura P 07</vt:lpstr>
      <vt:lpstr>ŽP</vt:lpstr>
      <vt:lpstr>Životní prostředí P 08</vt:lpstr>
      <vt:lpstr>Zdravotnictví</vt:lpstr>
      <vt:lpstr>Zdrav P 09</vt:lpstr>
      <vt:lpstr>Právní</vt:lpstr>
      <vt:lpstr>Územní plán </vt:lpstr>
      <vt:lpstr>Informatika </vt:lpstr>
      <vt:lpstr>Investice </vt:lpstr>
      <vt:lpstr>Ředitel</vt:lpstr>
      <vt:lpstr>Odd.Sekret.ředitele</vt:lpstr>
      <vt:lpstr>Odd.VZ </vt:lpstr>
      <vt:lpstr>Dopr. obslužnost</vt:lpstr>
      <vt:lpstr>Přísp. obcí na dopr.obsl. P 21</vt:lpstr>
      <vt:lpstr>'Dopr. obslužnost'!Názvy_tisku</vt:lpstr>
      <vt:lpstr>Ekonomika!Názvy_tisku</vt:lpstr>
      <vt:lpstr>Hejtman!Názvy_tisku</vt:lpstr>
      <vt:lpstr>'Investice '!Názvy_tisku</vt:lpstr>
      <vt:lpstr>'Kultura '!Názvy_tisku</vt:lpstr>
      <vt:lpstr>'Kultura 913 07'!Názvy_tisku</vt:lpstr>
      <vt:lpstr>Odd.Sekret.ředitele!Názvy_tisku</vt:lpstr>
      <vt:lpstr>'Odd.VZ '!Názvy_tisku</vt:lpstr>
      <vt:lpstr>'OŠMTS P 04'!Názvy_tisku</vt:lpstr>
      <vt:lpstr>'OŠMTSV '!Názvy_tisku</vt:lpstr>
      <vt:lpstr>'OŠMTSV 913 04'!Názvy_tisku</vt:lpstr>
      <vt:lpstr>Právní!Názvy_tisku</vt:lpstr>
      <vt:lpstr>'Příjmy DU'!Názvy_tisku</vt:lpstr>
      <vt:lpstr>'Přísp. obcí na dopr.obsl. P 21'!Názvy_tisku</vt:lpstr>
      <vt:lpstr>Rozvoj!Názvy_tisku</vt:lpstr>
      <vt:lpstr>Ředitel!Názvy_tisku</vt:lpstr>
      <vt:lpstr>Silnič.hospodářství!Názvy_tisku</vt:lpstr>
      <vt:lpstr>Sociální!Názvy_tisku</vt:lpstr>
      <vt:lpstr>'Územní plán '!Názvy_tisku</vt:lpstr>
      <vt:lpstr>'Výdaje ZU a SU'!Názvy_tisku</vt:lpstr>
      <vt:lpstr>Zdravotnictví!Názvy_tisku</vt:lpstr>
      <vt:lpstr>ŽP!Názvy_tisku</vt:lpstr>
      <vt:lpstr>Hejtman!Oblast_tisku</vt:lpstr>
      <vt:lpstr>'Investice '!Oblast_tisku</vt:lpstr>
      <vt:lpstr>'OŠMTS P 04'!Oblast_tisku</vt:lpstr>
      <vt:lpstr>'OŠMTSV '!Oblast_tisku</vt:lpstr>
      <vt:lpstr>'Příjmy DU'!Oblast_tisku</vt:lpstr>
      <vt:lpstr>'Příjmy ZU a SU '!Oblast_tisku</vt:lpstr>
      <vt:lpstr>Ředitel!Oblast_tisku</vt:lpstr>
      <vt:lpstr>Sociální!Oblast_tisku</vt:lpstr>
      <vt:lpstr>Titul!Oblast_tisku</vt:lpstr>
      <vt:lpstr>'Výdaje ZU a SU'!Oblast_tisku</vt:lpstr>
      <vt:lpstr>ŽP!Oblast_tisku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Fantová Lucie</cp:lastModifiedBy>
  <cp:lastPrinted>2023-11-08T07:08:30Z</cp:lastPrinted>
  <dcterms:created xsi:type="dcterms:W3CDTF">2020-08-25T07:03:26Z</dcterms:created>
  <dcterms:modified xsi:type="dcterms:W3CDTF">2023-12-08T09:08:15Z</dcterms:modified>
</cp:coreProperties>
</file>